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Orcamento\Compatilhada\06 - Viários\05 - Convenios\Verbas Federais\Pavimentação Asfáltica - Estrada Antiga de Itu\Licitação 03-07-23\Orçamento\"/>
    </mc:Choice>
  </mc:AlternateContent>
  <xr:revisionPtr revIDLastSave="0" documentId="13_ncr:1_{74E7834A-5E89-4222-AF00-29E18CA3E887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Orçamento" sheetId="2" r:id="rId1"/>
    <sheet name="Cronograma" sheetId="10" r:id="rId2"/>
    <sheet name="Composições" sheetId="8" r:id="rId3"/>
    <sheet name="Resumo" sheetId="3" r:id="rId4"/>
    <sheet name="Orçamento (3)" sheetId="6" state="hidden" r:id="rId5"/>
  </sheets>
  <externalReferences>
    <externalReference r:id="rId6"/>
    <externalReference r:id="rId7"/>
  </externalReferences>
  <definedNames>
    <definedName name="___xlfn_IFERROR">NA()</definedName>
    <definedName name="___xlnm_Print_Area_2">#REF!</definedName>
    <definedName name="___xlnm_Print_Titles_2">#REF!</definedName>
    <definedName name="__xlfn_IFERROR">NA()</definedName>
    <definedName name="__xlnm_Print_Area_1" localSheetId="4">'Orçamento (3)'!$A$5:$J$75</definedName>
    <definedName name="__xlnm_Print_Area_1" localSheetId="3">Resumo!$A$5:$D$21</definedName>
    <definedName name="__xlnm_Print_Area_1">Orçamento!$A$5:$J$113</definedName>
    <definedName name="__xlnm_Print_Area_2">#REF!</definedName>
    <definedName name="__xlnm_Print_Area_4">Cronograma!$A$1:$H$38</definedName>
    <definedName name="__xlnm_Print_Titles_1" localSheetId="4">'Orçamento (3)'!$5:$14</definedName>
    <definedName name="__xlnm_Print_Titles_1" localSheetId="3">Resumo!$5:$14</definedName>
    <definedName name="__xlnm_Print_Titles_1">Orçamento!$5:$14</definedName>
    <definedName name="__xlnm_Print_Titles_2">#REF!</definedName>
    <definedName name="_xlnm._FilterDatabase" localSheetId="0" hidden="1">Orçamento!$A$14:$J$122</definedName>
    <definedName name="_xlnm._FilterDatabase" localSheetId="4" hidden="1">'Orçamento (3)'!$A$14:$J$84</definedName>
    <definedName name="_xlnm._FilterDatabase" localSheetId="3" hidden="1">Resumo!$A$14:$D$28</definedName>
    <definedName name="_xlnm.Print_Area" localSheetId="1">Cronograma!$A$1:$H$45</definedName>
    <definedName name="_xlnm.Print_Area" localSheetId="0">Orçamento!$A$2:$J$122</definedName>
    <definedName name="_xlnm.Print_Area" localSheetId="4">'Orçamento (3)'!$A$2:$J$77</definedName>
    <definedName name="Excel_BuiltIn__FilterDatabase" localSheetId="0">Orçamento!#REF!</definedName>
    <definedName name="Excel_BuiltIn__FilterDatabase" localSheetId="4">'Orçamento (3)'!#REF!</definedName>
    <definedName name="Excel_BuiltIn__FilterDatabase" localSheetId="3">Resumo!#REF!</definedName>
    <definedName name="Excel_BuiltIn_Print_Area" localSheetId="0">Orçamento!$A$5:$J$116</definedName>
    <definedName name="Excel_BuiltIn_Print_Area" localSheetId="4">'Orçamento (3)'!$A$5:$J$78</definedName>
    <definedName name="Excel_BuiltIn_Print_Area" localSheetId="3">Resumo!$A$5:$D$22</definedName>
    <definedName name="ORÇAMENTO.BancoRef" hidden="1">#REF!</definedName>
    <definedName name="REFERENCIA.Descricao" hidden="1">IF(ISNUMBER(#REF!),OFFSET(INDIRECT(ORÇAMENTO.BancoRef),#REF!-1,3,1),#REF!)</definedName>
    <definedName name="SHARED_FORMULA_0_19_0_19_0" localSheetId="1">#REF!+1</definedName>
    <definedName name="SHARED_FORMULA_0_19_0_19_0">#REF!+1</definedName>
    <definedName name="SHARED_FORMULA_6_101_6_101_4" localSheetId="1">ROUND(#REF!*#REF!,2)</definedName>
    <definedName name="SHARED_FORMULA_6_101_6_101_4">ROUND(#REF!*#REF!,2)</definedName>
    <definedName name="SHARED_FORMULA_6_123_6_123_4" localSheetId="1">ROUND(#REF!*#REF!,2)</definedName>
    <definedName name="SHARED_FORMULA_6_123_6_123_4">ROUND(#REF!*#REF!,2)</definedName>
    <definedName name="SHARED_FORMULA_6_131_6_131_3" localSheetId="1">#REF!*#REF!</definedName>
    <definedName name="SHARED_FORMULA_6_131_6_131_3">#REF!*#REF!</definedName>
    <definedName name="SHARED_FORMULA_6_15_6_15_4" localSheetId="1">ROUND(#REF!*#REF!,2)</definedName>
    <definedName name="SHARED_FORMULA_6_15_6_15_4">ROUND(#REF!*#REF!,2)</definedName>
    <definedName name="SHARED_FORMULA_6_155_6_155_3" localSheetId="1">#REF!*#REF!</definedName>
    <definedName name="SHARED_FORMULA_6_155_6_155_3">#REF!*#REF!</definedName>
    <definedName name="SHARED_FORMULA_6_192_6_192_3" localSheetId="1">#REF!*#REF!</definedName>
    <definedName name="SHARED_FORMULA_6_192_6_192_3">#REF!*#REF!</definedName>
    <definedName name="SHARED_FORMULA_6_212_6_212_3" localSheetId="1">#REF!*#REF!</definedName>
    <definedName name="SHARED_FORMULA_6_212_6_212_3">#REF!*#REF!</definedName>
    <definedName name="SHARED_FORMULA_6_221_6_221_3" localSheetId="1">#REF!*#REF!</definedName>
    <definedName name="SHARED_FORMULA_6_221_6_221_3">#REF!*#REF!</definedName>
    <definedName name="SHARED_FORMULA_6_238_6_238_3" localSheetId="1">#REF!*#REF!</definedName>
    <definedName name="SHARED_FORMULA_6_238_6_238_3">#REF!*#REF!</definedName>
    <definedName name="SHARED_FORMULA_6_247_6_247_3" localSheetId="1">#REF!*#REF!</definedName>
    <definedName name="SHARED_FORMULA_6_247_6_247_3">#REF!*#REF!</definedName>
    <definedName name="SHARED_FORMULA_6_292_6_292_3" localSheetId="1">#REF!*#REF!</definedName>
    <definedName name="SHARED_FORMULA_6_292_6_292_3">#REF!*#REF!</definedName>
    <definedName name="SHARED_FORMULA_6_311_6_311_3" localSheetId="1">#REF!*#REF!</definedName>
    <definedName name="SHARED_FORMULA_6_311_6_311_3">#REF!*#REF!</definedName>
    <definedName name="SHARED_FORMULA_6_324_6_324_3" localSheetId="1">#REF!*#REF!</definedName>
    <definedName name="SHARED_FORMULA_6_324_6_324_3">#REF!*#REF!</definedName>
    <definedName name="SHARED_FORMULA_6_334_6_334_3" localSheetId="1">#REF!*#REF!</definedName>
    <definedName name="SHARED_FORMULA_6_334_6_334_3">#REF!*#REF!</definedName>
    <definedName name="SHARED_FORMULA_6_354_6_354_3" localSheetId="1">#REF!*#REF!</definedName>
    <definedName name="SHARED_FORMULA_6_354_6_354_3">#REF!*#REF!</definedName>
    <definedName name="SHARED_FORMULA_6_369_6_369_3" localSheetId="1">#REF!*#REF!</definedName>
    <definedName name="SHARED_FORMULA_6_369_6_369_3">#REF!*#REF!</definedName>
    <definedName name="SHARED_FORMULA_6_43_6_43_3" localSheetId="1">#REF!*#REF!</definedName>
    <definedName name="SHARED_FORMULA_6_43_6_43_3">#REF!*#REF!</definedName>
    <definedName name="SHARED_FORMULA_6_473_6_473_3" localSheetId="1">#REF!*#REF!</definedName>
    <definedName name="SHARED_FORMULA_6_473_6_473_3">#REF!*#REF!</definedName>
    <definedName name="SHARED_FORMULA_6_481_6_481_3" localSheetId="1">#REF!*#REF!</definedName>
    <definedName name="SHARED_FORMULA_6_481_6_481_3">#REF!*#REF!</definedName>
    <definedName name="SHARED_FORMULA_6_496_6_496_3" localSheetId="1">#REF!*#REF!</definedName>
    <definedName name="SHARED_FORMULA_6_496_6_496_3">#REF!*#REF!</definedName>
    <definedName name="SHARED_FORMULA_6_543_6_543_3" localSheetId="1">#REF!*#REF!</definedName>
    <definedName name="SHARED_FORMULA_6_543_6_543_3">#REF!*#REF!</definedName>
    <definedName name="SHARED_FORMULA_6_600_6_600_3" localSheetId="1">#REF!*#REF!</definedName>
    <definedName name="SHARED_FORMULA_6_600_6_600_3">#REF!*#REF!</definedName>
    <definedName name="SHARED_FORMULA_6_67_6_67_3" localSheetId="1">#REF!*#REF!</definedName>
    <definedName name="SHARED_FORMULA_6_67_6_67_3">#REF!*#REF!</definedName>
    <definedName name="SHARED_FORMULA_6_77_6_77_3" localSheetId="1">#REF!*#REF!</definedName>
    <definedName name="SHARED_FORMULA_6_77_6_77_3">#REF!*#REF!</definedName>
    <definedName name="SHARED_FORMULA_6_93_6_93_4" localSheetId="1">ROUND(#REF!*#REF!,2)</definedName>
    <definedName name="SHARED_FORMULA_6_93_6_93_4">ROUND(#REF!*#REF!,2)</definedName>
    <definedName name="SHARED_FORMULA_7_130_7_130_3" localSheetId="1">#REF!/#REF!*100</definedName>
    <definedName name="SHARED_FORMULA_7_130_7_130_3">#REF!/#REF!*100</definedName>
    <definedName name="SHARED_FORMULA_7_154_7_154_3" localSheetId="1">#REF!/#REF!*100</definedName>
    <definedName name="SHARED_FORMULA_7_154_7_154_3">#REF!/#REF!*100</definedName>
    <definedName name="SHARED_FORMULA_7_192_7_192_3" localSheetId="1">#REF!/#REF!*100</definedName>
    <definedName name="SHARED_FORMULA_7_192_7_192_3">#REF!/#REF!*100</definedName>
    <definedName name="SHARED_FORMULA_7_212_7_212_3" localSheetId="1">#REF!/#REF!*100</definedName>
    <definedName name="SHARED_FORMULA_7_212_7_212_3">#REF!/#REF!*100</definedName>
    <definedName name="SHARED_FORMULA_7_238_7_238_3" localSheetId="1">#REF!/#REF!*100</definedName>
    <definedName name="SHARED_FORMULA_7_238_7_238_3">#REF!/#REF!*100</definedName>
    <definedName name="SHARED_FORMULA_7_247_7_247_3" localSheetId="1">#REF!/#REF!*100</definedName>
    <definedName name="SHARED_FORMULA_7_247_7_247_3">#REF!/#REF!*100</definedName>
    <definedName name="SHARED_FORMULA_7_292_7_292_3" localSheetId="1">#REF!/#REF!*100</definedName>
    <definedName name="SHARED_FORMULA_7_292_7_292_3">#REF!/#REF!*100</definedName>
    <definedName name="SHARED_FORMULA_7_311_7_311_3" localSheetId="1">#REF!/#REF!*100</definedName>
    <definedName name="SHARED_FORMULA_7_311_7_311_3">#REF!/#REF!*100</definedName>
    <definedName name="SHARED_FORMULA_7_324_7_324_3" localSheetId="1">#REF!/#REF!*100</definedName>
    <definedName name="SHARED_FORMULA_7_324_7_324_3">#REF!/#REF!*100</definedName>
    <definedName name="SHARED_FORMULA_7_334_7_334_3" localSheetId="1">#REF!/#REF!*100</definedName>
    <definedName name="SHARED_FORMULA_7_334_7_334_3">#REF!/#REF!*100</definedName>
    <definedName name="SHARED_FORMULA_7_354_7_354_3" localSheetId="1">#REF!/#REF!*100</definedName>
    <definedName name="SHARED_FORMULA_7_354_7_354_3">#REF!/#REF!*100</definedName>
    <definedName name="SHARED_FORMULA_7_369_7_369_3" localSheetId="1">#REF!/#REF!*100</definedName>
    <definedName name="SHARED_FORMULA_7_369_7_369_3">#REF!/#REF!*100</definedName>
    <definedName name="SHARED_FORMULA_7_401_7_401_3" localSheetId="1">#REF!/#REF!*100</definedName>
    <definedName name="SHARED_FORMULA_7_401_7_401_3">#REF!/#REF!*100</definedName>
    <definedName name="SHARED_FORMULA_7_43_7_43_3" localSheetId="1">#REF!/#REF!*100</definedName>
    <definedName name="SHARED_FORMULA_7_43_7_43_3">#REF!/#REF!*100</definedName>
    <definedName name="SHARED_FORMULA_7_433_7_433_3" localSheetId="1">#REF!/#REF!*100</definedName>
    <definedName name="SHARED_FORMULA_7_433_7_433_3">#REF!/#REF!*100</definedName>
    <definedName name="SHARED_FORMULA_7_465_7_465_3" localSheetId="1">#REF!/#REF!*100</definedName>
    <definedName name="SHARED_FORMULA_7_465_7_465_3">#REF!/#REF!*100</definedName>
    <definedName name="SHARED_FORMULA_7_473_7_473_3" localSheetId="1">#REF!/#REF!*100</definedName>
    <definedName name="SHARED_FORMULA_7_473_7_473_3">#REF!/#REF!*100</definedName>
    <definedName name="SHARED_FORMULA_7_496_7_496_3" localSheetId="1">#REF!/#REF!*100</definedName>
    <definedName name="SHARED_FORMULA_7_496_7_496_3">#REF!/#REF!*100</definedName>
    <definedName name="SHARED_FORMULA_7_539_7_539_3" localSheetId="1">#REF!/#REF!*100</definedName>
    <definedName name="SHARED_FORMULA_7_539_7_539_3">#REF!/#REF!*100</definedName>
    <definedName name="SHARED_FORMULA_7_547_7_547_3" localSheetId="1">#REF!/#REF!*100</definedName>
    <definedName name="SHARED_FORMULA_7_547_7_547_3">#REF!/#REF!*100</definedName>
    <definedName name="SHARED_FORMULA_7_601_7_601_3" localSheetId="1">#REF!/#REF!*100</definedName>
    <definedName name="SHARED_FORMULA_7_601_7_601_3">#REF!/#REF!*100</definedName>
    <definedName name="SHARED_FORMULA_7_66_7_66_3" localSheetId="1">#REF!/#REF!*100</definedName>
    <definedName name="SHARED_FORMULA_7_66_7_66_3">#REF!/#REF!*100</definedName>
    <definedName name="SHARED_FORMULA_7_76_7_76_3" localSheetId="1">#REF!/#REF!*100</definedName>
    <definedName name="SHARED_FORMULA_7_76_7_76_3">#REF!/#REF!*100</definedName>
    <definedName name="SHARED_FORMULA_8_19_8_19_0" localSheetId="1">#REF!*#REF!</definedName>
    <definedName name="SHARED_FORMULA_8_19_8_19_0">#REF!*#REF!</definedName>
    <definedName name="TIPOORCAMENTO" hidden="1">#N/A</definedName>
    <definedName name="_xlnm.Print_Titles" localSheetId="1">Cronograma!$A:$D</definedName>
    <definedName name="_xlnm.Print_Titles" localSheetId="0">Orçamento!$1:$14</definedName>
    <definedName name="_xlnm.Print_Titles" localSheetId="4">'Orçamento (3)'!$1:$14</definedName>
    <definedName name="_xlnm.Print_Titles" localSheetId="3">Resumo!$1:$14</definedName>
    <definedName name="Z_2483EC8A_7597_461B_9CFC_2FA94ACA4DFB_.wvu.FilterData" localSheetId="0" hidden="1">Orçamento!$A$14:$J$116</definedName>
    <definedName name="Z_2483EC8A_7597_461B_9CFC_2FA94ACA4DFB_.wvu.FilterData" localSheetId="4" hidden="1">'Orçamento (3)'!$A$14:$J$78</definedName>
    <definedName name="Z_2483EC8A_7597_461B_9CFC_2FA94ACA4DFB_.wvu.FilterData" localSheetId="3" hidden="1">Resumo!$A$14:$D$22</definedName>
    <definedName name="Z_29968698_A86A_456F_9240_BB3FE00129DB__wvu_FilterData" localSheetId="0">Orçamento!$A$14:$J$116</definedName>
    <definedName name="Z_29968698_A86A_456F_9240_BB3FE00129DB__wvu_FilterData" localSheetId="4">'Orçamento (3)'!$A$14:$J$78</definedName>
    <definedName name="Z_29968698_A86A_456F_9240_BB3FE00129DB__wvu_FilterData" localSheetId="3">Resumo!$A$14:$D$22</definedName>
    <definedName name="Z_30999B9E_2E65_4663_976F_9A54CE05102E__wvu_FilterData" localSheetId="0">Orçamento!$A$14:$J$116</definedName>
    <definedName name="Z_30999B9E_2E65_4663_976F_9A54CE05102E__wvu_FilterData" localSheetId="4">'Orçamento (3)'!$A$14:$J$78</definedName>
    <definedName name="Z_30999B9E_2E65_4663_976F_9A54CE05102E__wvu_FilterData" localSheetId="3">Resumo!$A$14:$D$22</definedName>
    <definedName name="Z_30999B9E_2E65_4663_976F_9A54CE05102E__wvu_PrintArea" localSheetId="1">Cronograma!$A$1:$H$44</definedName>
    <definedName name="Z_30999B9E_2E65_4663_976F_9A54CE05102E__wvu_PrintArea" localSheetId="0">Orçamento!$A$5:$J$122</definedName>
    <definedName name="Z_30999B9E_2E65_4663_976F_9A54CE05102E__wvu_PrintArea" localSheetId="4">'Orçamento (3)'!$A$5:$J$84</definedName>
    <definedName name="Z_30999B9E_2E65_4663_976F_9A54CE05102E__wvu_PrintArea" localSheetId="3">Resumo!$A$5:$D$28</definedName>
    <definedName name="Z_30999B9E_2E65_4663_976F_9A54CE05102E__wvu_PrintTitles" localSheetId="0">Orçamento!$5:$14</definedName>
    <definedName name="Z_30999B9E_2E65_4663_976F_9A54CE05102E__wvu_PrintTitles" localSheetId="4">'Orçamento (3)'!$5:$14</definedName>
    <definedName name="Z_30999B9E_2E65_4663_976F_9A54CE05102E__wvu_PrintTitles" localSheetId="3">Resumo!$5:$14</definedName>
    <definedName name="Z_37FA8F07_9D7A_418D_BC30_0AE0C3739A19__wvu_FilterData" localSheetId="0">Orçamento!$A$14:$J$113</definedName>
    <definedName name="Z_37FA8F07_9D7A_418D_BC30_0AE0C3739A19__wvu_FilterData" localSheetId="4">'Orçamento (3)'!$A$14:$J$75</definedName>
    <definedName name="Z_37FA8F07_9D7A_418D_BC30_0AE0C3739A19__wvu_FilterData" localSheetId="3">Resumo!$A$14:$D$21</definedName>
    <definedName name="Z_37FA8F07_9D7A_418D_BC30_0AE0C3739A19__wvu_PrintArea" localSheetId="1">Cronograma!$A$1:$H$44</definedName>
    <definedName name="Z_3B8348FD_7A00_44FD_ACF5_E6A19592872E_.wvu.Cols" localSheetId="1" hidden="1">Cronograma!$E:$H</definedName>
    <definedName name="Z_3B8348FD_7A00_44FD_ACF5_E6A19592872E_.wvu.Cols" localSheetId="0" hidden="1">Orçamento!$C:$C</definedName>
    <definedName name="Z_3B8348FD_7A00_44FD_ACF5_E6A19592872E_.wvu.Cols" localSheetId="4" hidden="1">'Orçamento (3)'!$C:$C</definedName>
    <definedName name="Z_3B8348FD_7A00_44FD_ACF5_E6A19592872E_.wvu.Cols" localSheetId="3" hidden="1">Resumo!#REF!</definedName>
    <definedName name="Z_3B8348FD_7A00_44FD_ACF5_E6A19592872E_.wvu.FilterData" localSheetId="0" hidden="1">Orçamento!$A$14:$J$116</definedName>
    <definedName name="Z_3B8348FD_7A00_44FD_ACF5_E6A19592872E_.wvu.FilterData" localSheetId="4" hidden="1">'Orçamento (3)'!$A$14:$J$78</definedName>
    <definedName name="Z_3B8348FD_7A00_44FD_ACF5_E6A19592872E_.wvu.FilterData" localSheetId="3" hidden="1">Resumo!$A$14:$D$22</definedName>
    <definedName name="Z_3B8348FD_7A00_44FD_ACF5_E6A19592872E_.wvu.PrintArea" localSheetId="1" hidden="1">Cronograma!$A$1:$H$45</definedName>
    <definedName name="Z_3B8348FD_7A00_44FD_ACF5_E6A19592872E_.wvu.PrintArea" localSheetId="0" hidden="1">Orçamento!$A$5:$J$122</definedName>
    <definedName name="Z_3B8348FD_7A00_44FD_ACF5_E6A19592872E_.wvu.PrintArea" localSheetId="4" hidden="1">'Orçamento (3)'!$A$5:$J$84</definedName>
    <definedName name="Z_3B8348FD_7A00_44FD_ACF5_E6A19592872E_.wvu.PrintArea" localSheetId="3" hidden="1">Resumo!$A$5:$D$28</definedName>
    <definedName name="Z_3B8348FD_7A00_44FD_ACF5_E6A19592872E_.wvu.PrintTitles" localSheetId="1" hidden="1">Cronograma!$A:$D</definedName>
    <definedName name="Z_3B8348FD_7A00_44FD_ACF5_E6A19592872E_.wvu.PrintTitles" localSheetId="0" hidden="1">Orçamento!$14:$14</definedName>
    <definedName name="Z_3B8348FD_7A00_44FD_ACF5_E6A19592872E_.wvu.PrintTitles" localSheetId="4" hidden="1">'Orçamento (3)'!$14:$14</definedName>
    <definedName name="Z_3B8348FD_7A00_44FD_ACF5_E6A19592872E_.wvu.PrintTitles" localSheetId="3" hidden="1">Resumo!$14:$14</definedName>
    <definedName name="Z_50160325_FDD6_4995_897D_2F4F0C6430EC__wvu_FilterData" localSheetId="0">Orçamento!$A$14:$J$113</definedName>
    <definedName name="Z_50160325_FDD6_4995_897D_2F4F0C6430EC__wvu_FilterData" localSheetId="4">'Orçamento (3)'!$A$14:$J$75</definedName>
    <definedName name="Z_50160325_FDD6_4995_897D_2F4F0C6430EC__wvu_FilterData" localSheetId="3">Resumo!$A$14:$D$21</definedName>
    <definedName name="Z_50160325_FDD6_4995_897D_2F4F0C6430EC__wvu_PrintArea" localSheetId="1">Cronograma!$A$1:$H$44</definedName>
    <definedName name="Z_50160325_FDD6_4995_897D_2F4F0C6430EC__wvu_PrintArea" localSheetId="0">Orçamento!$A$5:$J$122</definedName>
    <definedName name="Z_50160325_FDD6_4995_897D_2F4F0C6430EC__wvu_PrintArea" localSheetId="4">'Orçamento (3)'!$A$5:$J$84</definedName>
    <definedName name="Z_50160325_FDD6_4995_897D_2F4F0C6430EC__wvu_PrintArea" localSheetId="3">Resumo!$A$5:$D$28</definedName>
    <definedName name="Z_50160325_FDD6_4995_897D_2F4F0C6430EC__wvu_PrintTitles" localSheetId="0">Orçamento!$5:$14</definedName>
    <definedName name="Z_50160325_FDD6_4995_897D_2F4F0C6430EC__wvu_PrintTitles" localSheetId="4">'Orçamento (3)'!$5:$14</definedName>
    <definedName name="Z_50160325_FDD6_4995_897D_2F4F0C6430EC__wvu_PrintTitles" localSheetId="3">Resumo!$5:$14</definedName>
    <definedName name="Z_51679F6D_52C9_495E_8CE0_A4AA589D4632__wvu_FilterData" localSheetId="0">Orçamento!$A$14:$J$113</definedName>
    <definedName name="Z_51679F6D_52C9_495E_8CE0_A4AA589D4632__wvu_FilterData" localSheetId="4">'Orçamento (3)'!$A$14:$J$75</definedName>
    <definedName name="Z_51679F6D_52C9_495E_8CE0_A4AA589D4632__wvu_FilterData" localSheetId="3">Resumo!$A$14:$D$21</definedName>
    <definedName name="Z_65A89EDC_E2EF_4E49_9370_82AFDB881213__wvu_FilterData" localSheetId="0">Orçamento!$A$14:$J$113</definedName>
    <definedName name="Z_65A89EDC_E2EF_4E49_9370_82AFDB881213__wvu_FilterData" localSheetId="4">'Orçamento (3)'!$A$14:$J$75</definedName>
    <definedName name="Z_65A89EDC_E2EF_4E49_9370_82AFDB881213__wvu_FilterData" localSheetId="3">Resumo!$A$14:$D$21</definedName>
    <definedName name="Z_8EC65F00_94CE_4AAC_901F_0F1A78C19FA2__wvu_FilterData" localSheetId="0">Orçamento!$A$14:$J$113</definedName>
    <definedName name="Z_8EC65F00_94CE_4AAC_901F_0F1A78C19FA2__wvu_FilterData" localSheetId="4">'Orçamento (3)'!$A$14:$J$75</definedName>
    <definedName name="Z_8EC65F00_94CE_4AAC_901F_0F1A78C19FA2__wvu_FilterData" localSheetId="3">Resumo!$A$14:$D$21</definedName>
    <definedName name="Z_B535EED3_096A_4559_AE37_6359A35C71B4_.wvu.Cols" localSheetId="1" hidden="1">Cronograma!$E:$H</definedName>
    <definedName name="Z_B535EED3_096A_4559_AE37_6359A35C71B4_.wvu.Cols" localSheetId="0" hidden="1">Orçamento!$C:$C,Orçamento!#REF!</definedName>
    <definedName name="Z_B535EED3_096A_4559_AE37_6359A35C71B4_.wvu.Cols" localSheetId="4" hidden="1">'Orçamento (3)'!$C:$C,'Orçamento (3)'!#REF!</definedName>
    <definedName name="Z_B535EED3_096A_4559_AE37_6359A35C71B4_.wvu.Cols" localSheetId="3" hidden="1">Resumo!#REF!,Resumo!#REF!</definedName>
    <definedName name="Z_B535EED3_096A_4559_AE37_6359A35C71B4_.wvu.FilterData" localSheetId="0" hidden="1">Orçamento!$A$14:$J$116</definedName>
    <definedName name="Z_B535EED3_096A_4559_AE37_6359A35C71B4_.wvu.FilterData" localSheetId="4" hidden="1">'Orçamento (3)'!$A$14:$J$78</definedName>
    <definedName name="Z_B535EED3_096A_4559_AE37_6359A35C71B4_.wvu.FilterData" localSheetId="3" hidden="1">Resumo!$A$14:$D$22</definedName>
    <definedName name="Z_B535EED3_096A_4559_AE37_6359A35C71B4_.wvu.PrintArea" localSheetId="1" hidden="1">Cronograma!$A$1:$H$45</definedName>
    <definedName name="Z_B535EED3_096A_4559_AE37_6359A35C71B4_.wvu.PrintArea" localSheetId="0" hidden="1">Orçamento!$A$5:$J$122</definedName>
    <definedName name="Z_B535EED3_096A_4559_AE37_6359A35C71B4_.wvu.PrintArea" localSheetId="4" hidden="1">'Orçamento (3)'!$A$5:$J$84</definedName>
    <definedName name="Z_B535EED3_096A_4559_AE37_6359A35C71B4_.wvu.PrintArea" localSheetId="3" hidden="1">Resumo!$A$5:$D$28</definedName>
    <definedName name="Z_B535EED3_096A_4559_AE37_6359A35C71B4_.wvu.PrintTitles" localSheetId="1" hidden="1">Cronograma!$A:$D</definedName>
    <definedName name="Z_B535EED3_096A_4559_AE37_6359A35C71B4_.wvu.PrintTitles" localSheetId="0" hidden="1">Orçamento!$14:$14</definedName>
    <definedName name="Z_B535EED3_096A_4559_AE37_6359A35C71B4_.wvu.PrintTitles" localSheetId="4" hidden="1">'Orçamento (3)'!$14:$14</definedName>
    <definedName name="Z_B535EED3_096A_4559_AE37_6359A35C71B4_.wvu.PrintTitles" localSheetId="3" hidden="1">Resumo!$14:$14</definedName>
    <definedName name="Z_CC09A366_C6A3_4857_97A0_64EABF22978D__wvu_FilterData" localSheetId="0">Orçamento!$A$14:$J$116</definedName>
    <definedName name="Z_CC09A366_C6A3_4857_97A0_64EABF22978D__wvu_FilterData" localSheetId="4">'Orçamento (3)'!$A$14:$J$78</definedName>
    <definedName name="Z_CC09A366_C6A3_4857_97A0_64EABF22978D__wvu_FilterData" localSheetId="3">Resumo!$A$14:$D$22</definedName>
    <definedName name="Z_CE6D2F78_279A_48FF_B90B_4CA40BF0D3DA__wvu_FilterData" localSheetId="0">Orçamento!$A$14:$J$116</definedName>
    <definedName name="Z_CE6D2F78_279A_48FF_B90B_4CA40BF0D3DA__wvu_FilterData" localSheetId="4">'Orçamento (3)'!$A$14:$J$78</definedName>
    <definedName name="Z_CE6D2F78_279A_48FF_B90B_4CA40BF0D3DA__wvu_FilterData" localSheetId="3">Resumo!$A$14:$D$22</definedName>
    <definedName name="Z_CE6D2F78_279A_48FF_B90B_4CA40BF0D3DA__wvu_PrintArea" localSheetId="1">Cronograma!$A$1:$H$44</definedName>
    <definedName name="Z_CE6D2F78_279A_48FF_B90B_4CA40BF0D3DA__wvu_PrintArea" localSheetId="0">Orçamento!$A$5:$J$122</definedName>
    <definedName name="Z_CE6D2F78_279A_48FF_B90B_4CA40BF0D3DA__wvu_PrintArea" localSheetId="4">'Orçamento (3)'!$A$5:$J$84</definedName>
    <definedName name="Z_CE6D2F78_279A_48FF_B90B_4CA40BF0D3DA__wvu_PrintArea" localSheetId="3">Resumo!$A$5:$D$28</definedName>
    <definedName name="Z_CE6D2F78_279A_48FF_B90B_4CA40BF0D3DA__wvu_PrintTitles" localSheetId="0">Orçamento!$5:$14</definedName>
    <definedName name="Z_CE6D2F78_279A_48FF_B90B_4CA40BF0D3DA__wvu_PrintTitles" localSheetId="4">'Orçamento (3)'!$5:$14</definedName>
    <definedName name="Z_CE6D2F78_279A_48FF_B90B_4CA40BF0D3DA__wvu_PrintTitles" localSheetId="3">Resumo!$5:$14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8" l="1"/>
  <c r="H28" i="2"/>
  <c r="C12" i="8"/>
  <c r="H92" i="2"/>
  <c r="I92" i="2" s="1"/>
  <c r="H93" i="2"/>
  <c r="H94" i="2"/>
  <c r="H95" i="2"/>
  <c r="H96" i="2"/>
  <c r="H97" i="2"/>
  <c r="H98" i="2"/>
  <c r="I94" i="2" l="1"/>
  <c r="I93" i="2"/>
  <c r="I98" i="2" l="1"/>
  <c r="I95" i="2"/>
  <c r="I97" i="2"/>
  <c r="I96" i="2" l="1"/>
  <c r="H91" i="2" l="1"/>
  <c r="I91" i="2" s="1"/>
  <c r="H90" i="2"/>
  <c r="I90" i="2" s="1"/>
  <c r="H75" i="2"/>
  <c r="H76" i="2"/>
  <c r="E89" i="2" l="1"/>
  <c r="G59" i="8" l="1"/>
  <c r="G67" i="8" s="1"/>
  <c r="G78" i="8"/>
  <c r="G60" i="8"/>
  <c r="G61" i="8"/>
  <c r="G62" i="8"/>
  <c r="G63" i="8"/>
  <c r="G64" i="8"/>
  <c r="G65" i="8"/>
  <c r="G66" i="8"/>
  <c r="G72" i="8"/>
  <c r="G73" i="8"/>
  <c r="G74" i="8"/>
  <c r="G75" i="8"/>
  <c r="G76" i="8"/>
  <c r="G77" i="8"/>
  <c r="G54" i="8"/>
  <c r="G53" i="8"/>
  <c r="G34" i="8"/>
  <c r="G35" i="8"/>
  <c r="G36" i="8"/>
  <c r="G37" i="8"/>
  <c r="G38" i="8"/>
  <c r="G39" i="8"/>
  <c r="G33" i="8"/>
  <c r="G40" i="8" s="1"/>
  <c r="G71" i="8"/>
  <c r="G79" i="8" s="1"/>
  <c r="G68" i="8" s="1"/>
  <c r="G49" i="2" l="1"/>
  <c r="G56" i="8"/>
  <c r="G48" i="2" s="1"/>
  <c r="A22" i="3" l="1"/>
  <c r="C12" i="3"/>
  <c r="B12" i="3"/>
  <c r="A9" i="10"/>
  <c r="B11" i="10"/>
  <c r="B7" i="10"/>
  <c r="A37" i="10"/>
  <c r="G11" i="10"/>
  <c r="G9" i="10"/>
  <c r="G7" i="10"/>
  <c r="H80" i="2"/>
  <c r="B20" i="3"/>
  <c r="B27" i="10" s="1"/>
  <c r="B19" i="3"/>
  <c r="B25" i="10" s="1"/>
  <c r="B18" i="3"/>
  <c r="B23" i="10" s="1"/>
  <c r="B17" i="3"/>
  <c r="B21" i="10" s="1"/>
  <c r="B16" i="3"/>
  <c r="B19" i="10" s="1"/>
  <c r="B15" i="3"/>
  <c r="B17" i="10" s="1"/>
  <c r="C10" i="8"/>
  <c r="C8" i="8"/>
  <c r="C6" i="8"/>
  <c r="G8" i="8"/>
  <c r="G55" i="8"/>
  <c r="G45" i="8"/>
  <c r="G46" i="8"/>
  <c r="G47" i="8"/>
  <c r="G48" i="8"/>
  <c r="G44" i="8"/>
  <c r="G49" i="8" s="1"/>
  <c r="G21" i="8"/>
  <c r="G22" i="8"/>
  <c r="H108" i="2"/>
  <c r="H109" i="2"/>
  <c r="H110" i="2"/>
  <c r="H111" i="2"/>
  <c r="H112" i="2"/>
  <c r="H107" i="2"/>
  <c r="H102" i="2"/>
  <c r="H103" i="2"/>
  <c r="H104" i="2"/>
  <c r="H105" i="2"/>
  <c r="H7" i="10" l="1"/>
  <c r="G50" i="8"/>
  <c r="G25" i="2" s="1"/>
  <c r="G41" i="8"/>
  <c r="G22" i="2" s="1"/>
  <c r="I80" i="2" l="1"/>
  <c r="I103" i="2"/>
  <c r="H29" i="2"/>
  <c r="H85" i="2"/>
  <c r="H86" i="2"/>
  <c r="H87" i="2"/>
  <c r="H88" i="2"/>
  <c r="H84" i="2"/>
  <c r="H78" i="2"/>
  <c r="H79" i="2"/>
  <c r="H81" i="2"/>
  <c r="H82" i="2"/>
  <c r="I82" i="2" l="1"/>
  <c r="I28" i="2" l="1"/>
  <c r="I29" i="2" l="1"/>
  <c r="I84" i="2" l="1"/>
  <c r="I85" i="2"/>
  <c r="E27" i="2"/>
  <c r="E26" i="2" s="1"/>
  <c r="C17" i="3" s="1"/>
  <c r="D21" i="10" s="1"/>
  <c r="H101" i="2"/>
  <c r="H72" i="2"/>
  <c r="H73" i="2"/>
  <c r="H74" i="2"/>
  <c r="H71" i="2"/>
  <c r="H64" i="2"/>
  <c r="H65" i="2"/>
  <c r="H66" i="2"/>
  <c r="H67" i="2"/>
  <c r="H68" i="2"/>
  <c r="H58" i="2"/>
  <c r="H59" i="2"/>
  <c r="H60" i="2"/>
  <c r="H61" i="2"/>
  <c r="H63" i="2"/>
  <c r="H57" i="2"/>
  <c r="H49" i="2"/>
  <c r="H50" i="2"/>
  <c r="H51" i="2"/>
  <c r="H52" i="2"/>
  <c r="H53" i="2"/>
  <c r="H54" i="2"/>
  <c r="H55" i="2"/>
  <c r="H48" i="2"/>
  <c r="H35" i="2"/>
  <c r="H36" i="2"/>
  <c r="H37" i="2"/>
  <c r="H34" i="2"/>
  <c r="H32" i="2"/>
  <c r="H43" i="2"/>
  <c r="H46" i="2"/>
  <c r="H40" i="2"/>
  <c r="H41" i="2"/>
  <c r="H42" i="2"/>
  <c r="H44" i="2"/>
  <c r="H45" i="2"/>
  <c r="H39" i="2"/>
  <c r="H25" i="2"/>
  <c r="H22" i="2"/>
  <c r="I46" i="2" l="1"/>
  <c r="I25" i="2"/>
  <c r="I22" i="2"/>
  <c r="E22" i="10"/>
  <c r="H22" i="10"/>
  <c r="F22" i="10"/>
  <c r="G22" i="10"/>
  <c r="I66" i="2"/>
  <c r="I39" i="2"/>
  <c r="I44" i="2"/>
  <c r="I41" i="2"/>
  <c r="I43" i="2"/>
  <c r="I32" i="2"/>
  <c r="I48" i="2"/>
  <c r="I45" i="2"/>
  <c r="I42" i="2"/>
  <c r="E21" i="2" l="1"/>
  <c r="E24" i="2"/>
  <c r="E23" i="2" s="1"/>
  <c r="C16" i="3" s="1"/>
  <c r="D19" i="10" s="1"/>
  <c r="H20" i="10" s="1"/>
  <c r="I54" i="2"/>
  <c r="I50" i="2"/>
  <c r="I86" i="2"/>
  <c r="E31" i="2"/>
  <c r="I51" i="2"/>
  <c r="I52" i="2"/>
  <c r="I55" i="2"/>
  <c r="I88" i="2"/>
  <c r="I34" i="2"/>
  <c r="I53" i="2"/>
  <c r="I87" i="2"/>
  <c r="I63" i="2"/>
  <c r="G20" i="10" l="1"/>
  <c r="F20" i="10"/>
  <c r="E20" i="10"/>
  <c r="I40" i="2"/>
  <c r="I64" i="2"/>
  <c r="I65" i="2"/>
  <c r="I67" i="2"/>
  <c r="E83" i="2"/>
  <c r="I68" i="2"/>
  <c r="G30" i="8"/>
  <c r="G20" i="2" s="1"/>
  <c r="G18" i="8"/>
  <c r="G23" i="8" s="1"/>
  <c r="G28" i="8"/>
  <c r="G27" i="8"/>
  <c r="G20" i="8"/>
  <c r="F12" i="8"/>
  <c r="F10" i="8"/>
  <c r="F8" i="8"/>
  <c r="G72" i="6"/>
  <c r="G71" i="6" s="1"/>
  <c r="G69" i="6"/>
  <c r="G68" i="6" s="1"/>
  <c r="G57" i="6"/>
  <c r="G56" i="6" s="1"/>
  <c r="G35" i="6"/>
  <c r="G34" i="6" s="1"/>
  <c r="G27" i="6"/>
  <c r="G19" i="6"/>
  <c r="G16" i="6"/>
  <c r="F54" i="6"/>
  <c r="I54" i="6" s="1"/>
  <c r="F53" i="6"/>
  <c r="I53" i="6" s="1"/>
  <c r="I74" i="6"/>
  <c r="I73" i="6"/>
  <c r="I70" i="6"/>
  <c r="E69" i="6" s="1"/>
  <c r="E68" i="6" s="1"/>
  <c r="I67" i="6"/>
  <c r="I66" i="6"/>
  <c r="I65" i="6"/>
  <c r="I64" i="6"/>
  <c r="I63" i="6"/>
  <c r="I62" i="6"/>
  <c r="I61" i="6"/>
  <c r="I60" i="6"/>
  <c r="I59" i="6"/>
  <c r="I58" i="6"/>
  <c r="I46" i="6"/>
  <c r="I44" i="6"/>
  <c r="I42" i="6"/>
  <c r="I33" i="6"/>
  <c r="I32" i="6"/>
  <c r="I31" i="6"/>
  <c r="I30" i="6"/>
  <c r="I29" i="6"/>
  <c r="I28" i="6"/>
  <c r="I25" i="6"/>
  <c r="I24" i="6"/>
  <c r="I23" i="6"/>
  <c r="I22" i="6"/>
  <c r="I21" i="6"/>
  <c r="I20" i="6"/>
  <c r="I18" i="6"/>
  <c r="I17" i="6"/>
  <c r="E62" i="2" l="1"/>
  <c r="E16" i="6"/>
  <c r="G15" i="6"/>
  <c r="E27" i="6"/>
  <c r="I102" i="2"/>
  <c r="I104" i="2"/>
  <c r="I105" i="2"/>
  <c r="I109" i="2"/>
  <c r="I110" i="2"/>
  <c r="I108" i="2"/>
  <c r="I112" i="2"/>
  <c r="E38" i="2"/>
  <c r="E57" i="6"/>
  <c r="E56" i="6" s="1"/>
  <c r="E72" i="6"/>
  <c r="E71" i="6" s="1"/>
  <c r="H20" i="2"/>
  <c r="G15" i="8"/>
  <c r="G17" i="2" s="1"/>
  <c r="G29" i="8"/>
  <c r="G24" i="8" s="1"/>
  <c r="I26" i="6"/>
  <c r="I36" i="6"/>
  <c r="I45" i="6"/>
  <c r="I49" i="6"/>
  <c r="I52" i="6"/>
  <c r="G19" i="2" l="1"/>
  <c r="H19" i="2" s="1"/>
  <c r="H17" i="2"/>
  <c r="I49" i="2"/>
  <c r="I20" i="2"/>
  <c r="I101" i="2"/>
  <c r="I79" i="2"/>
  <c r="I81" i="2"/>
  <c r="I59" i="2"/>
  <c r="F43" i="6"/>
  <c r="I43" i="6" s="1"/>
  <c r="F47" i="6"/>
  <c r="I47" i="6" s="1"/>
  <c r="F50" i="6"/>
  <c r="I50" i="6" s="1"/>
  <c r="I51" i="6"/>
  <c r="I48" i="6"/>
  <c r="I37" i="6"/>
  <c r="I38" i="6"/>
  <c r="E19" i="6"/>
  <c r="I19" i="2" l="1"/>
  <c r="I17" i="2"/>
  <c r="E47" i="2"/>
  <c r="I60" i="2"/>
  <c r="I107" i="2"/>
  <c r="I111" i="2"/>
  <c r="E100" i="2"/>
  <c r="I35" i="2"/>
  <c r="E15" i="6"/>
  <c r="I39" i="6"/>
  <c r="I40" i="6"/>
  <c r="E106" i="2" l="1"/>
  <c r="E99" i="2" s="1"/>
  <c r="I78" i="2"/>
  <c r="I36" i="2"/>
  <c r="I37" i="2"/>
  <c r="I71" i="2"/>
  <c r="E33" i="2" l="1"/>
  <c r="E77" i="2"/>
  <c r="I61" i="2"/>
  <c r="I57" i="2"/>
  <c r="I58" i="2"/>
  <c r="I72" i="2"/>
  <c r="I73" i="2" l="1"/>
  <c r="E56" i="2"/>
  <c r="F41" i="6"/>
  <c r="F55" i="6"/>
  <c r="I55" i="6" s="1"/>
  <c r="I8" i="6" l="1"/>
  <c r="I41" i="6"/>
  <c r="D8" i="3"/>
  <c r="C20" i="3"/>
  <c r="D27" i="10" s="1"/>
  <c r="I76" i="2" l="1"/>
  <c r="I74" i="2"/>
  <c r="E28" i="10"/>
  <c r="F28" i="10"/>
  <c r="H28" i="10"/>
  <c r="G28" i="10"/>
  <c r="E30" i="2"/>
  <c r="C18" i="3" s="1"/>
  <c r="D23" i="10" s="1"/>
  <c r="E16" i="2"/>
  <c r="E35" i="6"/>
  <c r="E18" i="2"/>
  <c r="I75" i="2" l="1"/>
  <c r="G24" i="10"/>
  <c r="E24" i="10"/>
  <c r="H24" i="10"/>
  <c r="F24" i="10"/>
  <c r="E15" i="2"/>
  <c r="E34" i="6"/>
  <c r="E70" i="2" l="1"/>
  <c r="C15" i="3"/>
  <c r="H75" i="6"/>
  <c r="J34" i="6" s="1"/>
  <c r="E69" i="2" l="1"/>
  <c r="C19" i="3" s="1"/>
  <c r="D17" i="10"/>
  <c r="H76" i="6"/>
  <c r="J16" i="6"/>
  <c r="J17" i="6"/>
  <c r="J18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42" i="6"/>
  <c r="J44" i="6"/>
  <c r="J46" i="6"/>
  <c r="J53" i="6"/>
  <c r="J54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52" i="6"/>
  <c r="J50" i="6"/>
  <c r="J49" i="6"/>
  <c r="J47" i="6"/>
  <c r="J45" i="6"/>
  <c r="J36" i="6"/>
  <c r="J26" i="6"/>
  <c r="J43" i="6"/>
  <c r="J19" i="6"/>
  <c r="J38" i="6"/>
  <c r="J37" i="6"/>
  <c r="J48" i="6"/>
  <c r="J51" i="6"/>
  <c r="J40" i="6"/>
  <c r="J39" i="6"/>
  <c r="J15" i="6"/>
  <c r="J55" i="6"/>
  <c r="J41" i="6"/>
  <c r="J75" i="6"/>
  <c r="J35" i="6"/>
  <c r="G113" i="2" l="1"/>
  <c r="J89" i="2" s="1"/>
  <c r="D25" i="10"/>
  <c r="D30" i="10" s="1"/>
  <c r="C21" i="3"/>
  <c r="H18" i="10"/>
  <c r="E18" i="10"/>
  <c r="F18" i="10"/>
  <c r="G18" i="10"/>
  <c r="I10" i="6"/>
  <c r="I12" i="6" s="1"/>
  <c r="J76" i="6"/>
  <c r="J44" i="2" l="1"/>
  <c r="J110" i="2"/>
  <c r="J67" i="2"/>
  <c r="J73" i="2"/>
  <c r="J106" i="2"/>
  <c r="J46" i="2"/>
  <c r="J88" i="2"/>
  <c r="J63" i="2"/>
  <c r="J81" i="2"/>
  <c r="J24" i="2"/>
  <c r="J91" i="2"/>
  <c r="J68" i="2"/>
  <c r="J70" i="2"/>
  <c r="J85" i="2"/>
  <c r="J109" i="2"/>
  <c r="J57" i="2"/>
  <c r="J103" i="2"/>
  <c r="J87" i="2"/>
  <c r="J56" i="2"/>
  <c r="J111" i="2"/>
  <c r="J18" i="2"/>
  <c r="J90" i="2"/>
  <c r="J86" i="2"/>
  <c r="J43" i="2"/>
  <c r="J92" i="2"/>
  <c r="J98" i="2"/>
  <c r="J95" i="2"/>
  <c r="J96" i="2"/>
  <c r="J93" i="2"/>
  <c r="J97" i="2"/>
  <c r="J94" i="2"/>
  <c r="J42" i="2"/>
  <c r="J77" i="2"/>
  <c r="J83" i="2"/>
  <c r="J66" i="2"/>
  <c r="J107" i="2"/>
  <c r="J62" i="2"/>
  <c r="J49" i="2"/>
  <c r="J37" i="2"/>
  <c r="J64" i="2"/>
  <c r="J82" i="2"/>
  <c r="J26" i="2"/>
  <c r="D17" i="3" s="1"/>
  <c r="C21" i="10" s="1"/>
  <c r="J31" i="2"/>
  <c r="J48" i="2"/>
  <c r="J33" i="2"/>
  <c r="J15" i="2"/>
  <c r="D15" i="3" s="1"/>
  <c r="J21" i="2"/>
  <c r="J20" i="2"/>
  <c r="J72" i="2"/>
  <c r="J69" i="2"/>
  <c r="D19" i="3" s="1"/>
  <c r="C25" i="10" s="1"/>
  <c r="J55" i="2"/>
  <c r="J27" i="2"/>
  <c r="J41" i="2"/>
  <c r="J34" i="2"/>
  <c r="J30" i="2"/>
  <c r="D18" i="3" s="1"/>
  <c r="C23" i="10" s="1"/>
  <c r="J16" i="2"/>
  <c r="J51" i="2"/>
  <c r="J76" i="2"/>
  <c r="J23" i="2"/>
  <c r="D16" i="3" s="1"/>
  <c r="C19" i="10" s="1"/>
  <c r="J40" i="2"/>
  <c r="J25" i="2"/>
  <c r="J22" i="2"/>
  <c r="J47" i="2"/>
  <c r="J52" i="2"/>
  <c r="J36" i="2"/>
  <c r="J75" i="2"/>
  <c r="J112" i="2"/>
  <c r="J38" i="2"/>
  <c r="J39" i="2"/>
  <c r="J53" i="2"/>
  <c r="J108" i="2"/>
  <c r="J50" i="2"/>
  <c r="J35" i="2"/>
  <c r="J104" i="2"/>
  <c r="J105" i="2"/>
  <c r="J32" i="2"/>
  <c r="J101" i="2"/>
  <c r="J79" i="2"/>
  <c r="J113" i="2"/>
  <c r="J80" i="2"/>
  <c r="J28" i="2"/>
  <c r="J100" i="2"/>
  <c r="J19" i="2"/>
  <c r="J99" i="2"/>
  <c r="D20" i="3" s="1"/>
  <c r="C27" i="10" s="1"/>
  <c r="J59" i="2"/>
  <c r="J78" i="2"/>
  <c r="J29" i="2"/>
  <c r="J17" i="2"/>
  <c r="J54" i="2"/>
  <c r="J45" i="2"/>
  <c r="J58" i="2"/>
  <c r="J74" i="2"/>
  <c r="J84" i="2"/>
  <c r="J102" i="2"/>
  <c r="J60" i="2"/>
  <c r="J71" i="2"/>
  <c r="J65" i="2"/>
  <c r="I10" i="2"/>
  <c r="J61" i="2"/>
  <c r="G26" i="10"/>
  <c r="G30" i="10" s="1"/>
  <c r="E26" i="10"/>
  <c r="E30" i="10" s="1"/>
  <c r="H26" i="10"/>
  <c r="H30" i="10" s="1"/>
  <c r="F26" i="10"/>
  <c r="F30" i="10" s="1"/>
  <c r="D10" i="3" l="1"/>
  <c r="I12" i="2"/>
  <c r="C17" i="10"/>
  <c r="C30" i="10" s="1"/>
  <c r="D21" i="3"/>
  <c r="H9" i="10"/>
  <c r="G10" i="8"/>
  <c r="D33" i="10"/>
  <c r="C33" i="10" s="1"/>
  <c r="E33" i="10"/>
  <c r="F33" i="10" s="1"/>
  <c r="F34" i="10" l="1"/>
  <c r="G12" i="8"/>
  <c r="D12" i="3"/>
  <c r="H11" i="10"/>
  <c r="G33" i="10"/>
  <c r="G34" i="10"/>
  <c r="H34" i="10" l="1"/>
  <c r="H33" i="10"/>
</calcChain>
</file>

<file path=xl/sharedStrings.xml><?xml version="1.0" encoding="utf-8"?>
<sst xmlns="http://schemas.openxmlformats.org/spreadsheetml/2006/main" count="993" uniqueCount="500">
  <si>
    <t>PREFEITURA MUNICIPAL DE ITAPEVI</t>
  </si>
  <si>
    <t>ESTADO DE  SÃO PAULO</t>
  </si>
  <si>
    <t>SECRETARIA DE INFRAESTRUTURA E SERVIÇOS URBANOS</t>
  </si>
  <si>
    <t xml:space="preserve">OBRA: </t>
  </si>
  <si>
    <t>PAVIMENTAÇÃO ASFÁLTICA</t>
  </si>
  <si>
    <t xml:space="preserve">Tipo de Intervenção: </t>
  </si>
  <si>
    <t>Área de intervenção:</t>
  </si>
  <si>
    <t>Endereço :</t>
  </si>
  <si>
    <t>Investimento:</t>
  </si>
  <si>
    <t>TAB.  REF.:</t>
  </si>
  <si>
    <t>Invest./Área:</t>
  </si>
  <si>
    <t>Item</t>
  </si>
  <si>
    <t>Código</t>
  </si>
  <si>
    <t>Ref.</t>
  </si>
  <si>
    <t>Descrição dos Serviços</t>
  </si>
  <si>
    <t>Un.</t>
  </si>
  <si>
    <t>Qtd.</t>
  </si>
  <si>
    <t xml:space="preserve">Custo un. </t>
  </si>
  <si>
    <t>Custo Total</t>
  </si>
  <si>
    <t xml:space="preserve">% </t>
  </si>
  <si>
    <t>SERVIÇOS PRELIMINARES</t>
  </si>
  <si>
    <t>01.01</t>
  </si>
  <si>
    <t>ADMINISTRAÇÃO LOCAL</t>
  </si>
  <si>
    <t>01.01.01</t>
  </si>
  <si>
    <t>Engenheiro Civil De Obra Junior Com Encargos Complementares</t>
  </si>
  <si>
    <t>h</t>
  </si>
  <si>
    <t>01.01.02</t>
  </si>
  <si>
    <t>Encarregado Geral De Obras Com Encargos Complementares</t>
  </si>
  <si>
    <t>mes</t>
  </si>
  <si>
    <t>01.02</t>
  </si>
  <si>
    <t>SERVIÇOS TÉCNICOS</t>
  </si>
  <si>
    <t>01.02.01</t>
  </si>
  <si>
    <t>Levantamento Planialtimétrico Cadastral</t>
  </si>
  <si>
    <t>m2</t>
  </si>
  <si>
    <t>01.02.02</t>
  </si>
  <si>
    <t>01.17.061</t>
  </si>
  <si>
    <t>Projeto Executivo De Estrutura Em Formato A0</t>
  </si>
  <si>
    <t>un</t>
  </si>
  <si>
    <t>01.02.03</t>
  </si>
  <si>
    <t>01.21.010</t>
  </si>
  <si>
    <t>Taxa De Mobilização E Desmobilização De Equipamentos Para Execução De Sondagem</t>
  </si>
  <si>
    <t>tx</t>
  </si>
  <si>
    <t>01.02.04</t>
  </si>
  <si>
    <t>01.21.100</t>
  </si>
  <si>
    <t>Sondagem Do Terreno A Trado</t>
  </si>
  <si>
    <t>m</t>
  </si>
  <si>
    <t>01.02.05</t>
  </si>
  <si>
    <t>01.21.110</t>
  </si>
  <si>
    <t>Sondagem Do Terreno À Percussão (Mínimo De 30 M)</t>
  </si>
  <si>
    <t>01.02.06</t>
  </si>
  <si>
    <t>01.20.010</t>
  </si>
  <si>
    <t>Taxa De Mobilização E Desmobilização De Equipamentos Para Execução De Levantamento Topográfico</t>
  </si>
  <si>
    <t>01.02.07</t>
  </si>
  <si>
    <t>Locação De Eixo De Referência Para Projeto De Via Pública</t>
  </si>
  <si>
    <t>01.03</t>
  </si>
  <si>
    <t>INSTALAÇÕES PROVISÓRIAS / CANTEIRO DE OBRAS</t>
  </si>
  <si>
    <t>01.03.01</t>
  </si>
  <si>
    <t>01.03.02</t>
  </si>
  <si>
    <t>02.01.180</t>
  </si>
  <si>
    <t>Banheiro Químico Modelo Standard, Com Manutenção Conforme Exigências Da Cetesb</t>
  </si>
  <si>
    <t>unxmês</t>
  </si>
  <si>
    <t>01.03.03</t>
  </si>
  <si>
    <t>02.02.140</t>
  </si>
  <si>
    <t>Locação De Container Tipo Sanitário Com 2 Vasos Sanitários, 2 Lavatórios, 2 Mictórios E 4 Pontos Para Chuveiro - Área Mínima De 13,80 M²</t>
  </si>
  <si>
    <t>01.03.04</t>
  </si>
  <si>
    <t>02.02.130</t>
  </si>
  <si>
    <t>Locação De Container Tipo Escritório Com 1 Vaso Sanitário, 1 Lavatório E 1 Ponto Para Chuveiro - Área Mínima De 13,80 M²</t>
  </si>
  <si>
    <t>01.03.05</t>
  </si>
  <si>
    <t>02.02.160</t>
  </si>
  <si>
    <t>Locação De Container Tipo Guarita - Área Mínima De 4,60 M²</t>
  </si>
  <si>
    <t>01.03.06</t>
  </si>
  <si>
    <t>Sinalização - Tapume Móvel</t>
  </si>
  <si>
    <t>PAVIMENTAÇÃO</t>
  </si>
  <si>
    <t>02.01</t>
  </si>
  <si>
    <t>02.01.01</t>
  </si>
  <si>
    <t>Limpeza Mecanizada De Terreno, Inclusive De Camada Vegetal Até 30Cm De Profundidade, Sem Transporte</t>
  </si>
  <si>
    <t>02.01.02</t>
  </si>
  <si>
    <t>Escavação Mecânica, Carga E Remoção De Terra Até A Distância Média De 1,0Km</t>
  </si>
  <si>
    <t>m3</t>
  </si>
  <si>
    <t>Fornecimento De Terra, Incluindo Escavação, Carga E Transporte Até A Distância Média De 1,0Km, Medido No Aterro Compactado</t>
  </si>
  <si>
    <t>02.01.04</t>
  </si>
  <si>
    <t>Compactação De Terra, Medida No Aterro</t>
  </si>
  <si>
    <t>02.01.05</t>
  </si>
  <si>
    <t>Remoção De Terra Além Do Primeiro Km</t>
  </si>
  <si>
    <t>m3xkm</t>
  </si>
  <si>
    <t>Abertura De Caixa Até 40Cm, Inclui Escavação, Compactação, Transporte E Preparo Do Sub-Leito</t>
  </si>
  <si>
    <t>02.01.07</t>
  </si>
  <si>
    <t>Base De Concreto Fck=15,00Mpa Para Guias, Sarjetas Ou Sarjetões</t>
  </si>
  <si>
    <t>Fornecimento E Assentamento De Guias Tipo Pmsp 100, Inclusive Encostamento De Terra - Fck=30,0Mpa</t>
  </si>
  <si>
    <t>02.01.09</t>
  </si>
  <si>
    <t>Construção De Sarjeta Ou Sarjetão De Concreto - Fck=25,0Mpa</t>
  </si>
  <si>
    <t>02.01.10</t>
  </si>
  <si>
    <t>Imprimação Betuminosa Ligante</t>
  </si>
  <si>
    <t>02.01.11</t>
  </si>
  <si>
    <t>Imprimação Betuminosa Impermeabilizante</t>
  </si>
  <si>
    <t>02.01.13</t>
  </si>
  <si>
    <t>Carga, Descarga E Transporte De Concreto Asfáltico Até A Distância Média De Ida E Volta De 1Km</t>
  </si>
  <si>
    <t>02.01.14</t>
  </si>
  <si>
    <t>Transporte De Concreto Asfáltico Além Do Primeiro Km</t>
  </si>
  <si>
    <t>Passeio De Concreto Fck=15,0Mpa, Inclusive Preparo De Caixa E Lastro De Brita</t>
  </si>
  <si>
    <t>02.01.16</t>
  </si>
  <si>
    <t>02.01.17</t>
  </si>
  <si>
    <t xml:space="preserve">Base Betuminosa De Materiais Provenientes Dos Resíduos Sólidos Da Construção Civil (Rcc) E/Ou Da Fresagem De Pavimentos Asfálticos (Rap) Reciclado Em Usina Móvel Com Até 3% De Cap, Fornecimento E Aplicação, Não Inclui Transporte Até O Local Dos Serviços, </t>
  </si>
  <si>
    <t>DRENAGEM</t>
  </si>
  <si>
    <t>03.01</t>
  </si>
  <si>
    <t>03.01.01</t>
  </si>
  <si>
    <t>Escavação Mecânica Para Fundações E Valas Com Profundidade Menor Ou Igual À 4,0M</t>
  </si>
  <si>
    <t>03.01.02</t>
  </si>
  <si>
    <t>Reenchimento De Vala Com Compactação, Sem Fornecimento De Terra</t>
  </si>
  <si>
    <t>03.01.03</t>
  </si>
  <si>
    <t>Escoramento Descontínuo De Madeira Para Canalização De Tubos</t>
  </si>
  <si>
    <t>03.01.04</t>
  </si>
  <si>
    <t>Lastro De Brita E Pó De Pedra</t>
  </si>
  <si>
    <t>03.01.05</t>
  </si>
  <si>
    <t>Fornecimento E Assentamento De Tubos De Concreto Simples - Diâmetro 50Cm</t>
  </si>
  <si>
    <t>03.01.06</t>
  </si>
  <si>
    <t>Fornecimento E Assentamento De Tubos De Concreto Armado, Diâmetro 60Cm - Tipo Pa-2</t>
  </si>
  <si>
    <t>03.01.07</t>
  </si>
  <si>
    <t>Poço De Visita Tipo 1 - 1,40 X 1,40 X 1,40M</t>
  </si>
  <si>
    <t>03.01.08</t>
  </si>
  <si>
    <t>Instalação De Tampão Para Galeria De Águas Pluviais - Articulado, Exceto Fornecimento De Tampão</t>
  </si>
  <si>
    <t>03.01.09</t>
  </si>
  <si>
    <t>Fornecimento De Tampão De Ferro Fundido Dúctil Classe Mínima 400 (40T) D=600Mm - Nbr 10160 Não Articulado - P/ Gal. Águas Pluv.</t>
  </si>
  <si>
    <t>03.01.10</t>
  </si>
  <si>
    <t>Boca De Lobo Dupla</t>
  </si>
  <si>
    <t>SINALIZAÇÃO</t>
  </si>
  <si>
    <t>04.01</t>
  </si>
  <si>
    <t>SINALIZAÇÃO HORIZONTAL</t>
  </si>
  <si>
    <t>04.01.01</t>
  </si>
  <si>
    <t>Sinalização Horizontal Com Termoplástico Tipo Hot-Spray</t>
  </si>
  <si>
    <t>m²</t>
  </si>
  <si>
    <t>SERVIÇOS COMPLEMENTARES</t>
  </si>
  <si>
    <t>05.01</t>
  </si>
  <si>
    <t>05.01.01</t>
  </si>
  <si>
    <t>Hidrojateamento De Alta Pressão Para Limpeza De Superfícies</t>
  </si>
  <si>
    <t>05.01.02</t>
  </si>
  <si>
    <t>Plantio De Grama Em Placas</t>
  </si>
  <si>
    <t xml:space="preserve">TOTAL GERAL COM BDI </t>
  </si>
  <si>
    <t>Sinapi- Abr/22</t>
  </si>
  <si>
    <t>Siurb-Infra-Jan22</t>
  </si>
  <si>
    <t>CDHU - 185</t>
  </si>
  <si>
    <t>Base de Binder Denso (Sem Transporte)</t>
  </si>
  <si>
    <t>Carga, Descarga E Transporte De Binder Até A Distância Média De Ida E Volta De 1Km</t>
  </si>
  <si>
    <t>Transporte De Binder Além Do Primeiro Km</t>
  </si>
  <si>
    <t>Fundação de Rachão</t>
  </si>
  <si>
    <t>SIURB - Jan-22 / SINAPI - Abr-22 / CDHU - 185 / DER-SP - Dez/21</t>
  </si>
  <si>
    <t>28.03.03.99</t>
  </si>
  <si>
    <t>DER-SP - Dez/21</t>
  </si>
  <si>
    <t>Placa De Obra (Para Construção Civil) Em Chapa Galvanizada *N. 22*, Adesivada, De *2,4 X 1,2* M (Sem Postes Para Fixação)</t>
  </si>
  <si>
    <t>Valor Total (Com BDI)</t>
  </si>
  <si>
    <t>10-16-01</t>
  </si>
  <si>
    <t>04-33-00</t>
  </si>
  <si>
    <t>04-11-00</t>
  </si>
  <si>
    <t>04-31-00</t>
  </si>
  <si>
    <t>04-32-00</t>
  </si>
  <si>
    <t>04-60-00</t>
  </si>
  <si>
    <t>05-10-00</t>
  </si>
  <si>
    <t>05-13-00</t>
  </si>
  <si>
    <t>05-14-03</t>
  </si>
  <si>
    <t>05-19-01</t>
  </si>
  <si>
    <t>05-26-00</t>
  </si>
  <si>
    <t>05-27-00</t>
  </si>
  <si>
    <t>05-25-02</t>
  </si>
  <si>
    <t>05-79-01</t>
  </si>
  <si>
    <t>05-79-07</t>
  </si>
  <si>
    <t>05-78-01</t>
  </si>
  <si>
    <t>05-78-07</t>
  </si>
  <si>
    <t>05-42-00</t>
  </si>
  <si>
    <t>05-20-00</t>
  </si>
  <si>
    <t>05-99-02</t>
  </si>
  <si>
    <t>04-04-00</t>
  </si>
  <si>
    <t>04-09-00</t>
  </si>
  <si>
    <t>06-03-00</t>
  </si>
  <si>
    <t>06-05-00</t>
  </si>
  <si>
    <t>06-09-00</t>
  </si>
  <si>
    <t>06-10-01</t>
  </si>
  <si>
    <t>06-18-01</t>
  </si>
  <si>
    <t>06-20-03</t>
  </si>
  <si>
    <t>06-20-22</t>
  </si>
  <si>
    <t>06-22-04</t>
  </si>
  <si>
    <t>10-17-00</t>
  </si>
  <si>
    <t>05-45-00</t>
  </si>
  <si>
    <t>Revestimento De Mistura Asfáltica  Tipo Sma Com Polímero E Fibra (Sem Transporte)</t>
  </si>
  <si>
    <t>05-93-00</t>
  </si>
  <si>
    <t>ESTRADA VELHA DE ITU DO MUNICÍPIO DE ITAPEVI</t>
  </si>
  <si>
    <t>Foi considerado arredondamento de duas casas decimais para Quantidade; Custo Unitário; BDI; Custo Total. Para os cálculos utilizamos arredondamento de duas casas decimais após a vírgula.</t>
  </si>
  <si>
    <t>1</t>
  </si>
  <si>
    <t>2</t>
  </si>
  <si>
    <t>3</t>
  </si>
  <si>
    <t>4</t>
  </si>
  <si>
    <t>5</t>
  </si>
  <si>
    <t>6</t>
  </si>
  <si>
    <t>7</t>
  </si>
  <si>
    <t>SINAPI</t>
  </si>
  <si>
    <t xml:space="preserve">Endereço : </t>
  </si>
  <si>
    <t xml:space="preserve">TAB.  REF.: </t>
  </si>
  <si>
    <t>DEMONSTRATIVO DE COMPOSIÇÃO</t>
  </si>
  <si>
    <t>Composição 1</t>
  </si>
  <si>
    <t>Global</t>
  </si>
  <si>
    <t>Referência</t>
  </si>
  <si>
    <t>Descrição</t>
  </si>
  <si>
    <t>Unid.</t>
  </si>
  <si>
    <t>Quant.</t>
  </si>
  <si>
    <t>Valor unit.</t>
  </si>
  <si>
    <t>Valor Total</t>
  </si>
  <si>
    <t>93567</t>
  </si>
  <si>
    <t>ENGENHEIRO CIVIL DE OBRA PLENO COM ENCARGOS COMPLEMENTARES</t>
  </si>
  <si>
    <t>MES</t>
  </si>
  <si>
    <t>94295</t>
  </si>
  <si>
    <t>MESTRE DE OBRAS COM ENCARGOS COMPLEMENTARES</t>
  </si>
  <si>
    <t>93563</t>
  </si>
  <si>
    <t>ALMOXARIFE COM ENCARGOS COMPLEMENTARES</t>
  </si>
  <si>
    <t>Total para a Composição</t>
  </si>
  <si>
    <t>Composição 2</t>
  </si>
  <si>
    <t>LOCAÇÃO DE CONTAINER</t>
  </si>
  <si>
    <t>Locacao De Container 2,30  X  6,00 M, Alt. 2,50 M, Com 1 Sanitario, Para Escritorio, Completo, Sem Divisorias Internas</t>
  </si>
  <si>
    <t>UNMES</t>
  </si>
  <si>
    <t>Locacao De Container 2,30 X 4,30 M, Alt. 2,50 M, P/ Sanitario, C/ 5 Bacias, 1 Lavatorio E 4 Mictorios</t>
  </si>
  <si>
    <t>mês</t>
  </si>
  <si>
    <t>m³</t>
  </si>
  <si>
    <t>102512</t>
  </si>
  <si>
    <t>PINTURA DE EIXO VIÁRIO SOBRE ASFALTO COM TINTA RETRORREFLETIVA A BASE DE RESINA ACRÍLICA COM MICROESFERAS DE VIDRO, APLICAÇÃO MECÂNICA COM DEMARCADORA AUTOPROPELIDA. AF_05/2021</t>
  </si>
  <si>
    <t>PINTURA DE SÍMBOLOS E TEXTOS COM TINTA ACRÍLICA, DEMARCAÇÃO COM FITA ADESIVA E APLICAÇÃO COM ROLO. AF_05/2021</t>
  </si>
  <si>
    <t>PINTURA DE FAIXA DE PEDESTRE OU ZEBRADA TINTA RETRORREFLETIVA A BASE DE RESINA ACRÍLICA COM MICROESFERAS DE VIDRO, E = 30 CM, APLICAÇÃO MANUAL. AF_05/2021</t>
  </si>
  <si>
    <t>Composição 3</t>
  </si>
  <si>
    <t>4491</t>
  </si>
  <si>
    <t>4813</t>
  </si>
  <si>
    <t>5075</t>
  </si>
  <si>
    <t>88262</t>
  </si>
  <si>
    <t>SARRAFO DE MADEIRA NAO APARELHADA *2,5 X 7* CM, MACARANDUBA, ANGELIM OU EQUIVALENTE DA REGIAO</t>
  </si>
  <si>
    <t>PECA DE MADEIRA NATIVA / REGIONAL 7,5 X 7,5CM (3X3) NAO APARELHADA (P/FORMA)</t>
  </si>
  <si>
    <t>PLACA DE OBRA (PARA CONSTRUCAO CIVIL) EM CHAPA GALVANIZADA *N. 22*, DE *2,0 X 1,125* M</t>
  </si>
  <si>
    <t>PREGO DE ACO POLIDO COM CABECA 18 X 30 (2 3/4 X 10)</t>
  </si>
  <si>
    <t>CARPINTEIRO DE FORMAS COM ENCARGOS COMPLEMENTARES</t>
  </si>
  <si>
    <t>SERVENTE COM ENCARGOS COMPLEMENTARES</t>
  </si>
  <si>
    <t>CONCRETO MAGRO PARA LASTRO, TRAÇO 1:4,5:4,5 (CIMENTO/ AREIA MÉDIA/ BRITA 1)  - PREPARO MECÂNICO COM BETONEIRA 400 L. AF_07/2016</t>
  </si>
  <si>
    <t>M</t>
  </si>
  <si>
    <t>M2</t>
  </si>
  <si>
    <t>KG</t>
  </si>
  <si>
    <t>H</t>
  </si>
  <si>
    <t>M3</t>
  </si>
  <si>
    <t>PLACA DE OBRA EM CHAPA DE AÇO GALVANIZADO</t>
  </si>
  <si>
    <t>SINAPI-I</t>
  </si>
  <si>
    <t>ESTRUTURA DO PAVIMENTO FLEXÍVEL</t>
  </si>
  <si>
    <t>EXECUÇÃO DE PAVIMENTO COM APLICAÇÃO DE CONCRETO ASFÁLTICO, CAMADA DE BINDER - EXCLUSIVE CARGA E TRANSPORTE. AF_11/2019</t>
  </si>
  <si>
    <t>EXECUÇÃO DE PAVIMENTO COM APLICAÇÃO DE CONCRETO ASFÁLTICO, CAMADA DE ROLAMENTO - EXCLUSIVE CARGA E TRANSPORTE. AF_11/2019</t>
  </si>
  <si>
    <t>Varredura da superfície para execução de revestimento asfáltico</t>
  </si>
  <si>
    <t>Reforço do subleito com material de jazida</t>
  </si>
  <si>
    <t>Base ou sub-base de macadame hidráulico com brita comercial</t>
  </si>
  <si>
    <t>SICRO</t>
  </si>
  <si>
    <t>4011212</t>
  </si>
  <si>
    <t>4011211</t>
  </si>
  <si>
    <t>EXECUÇÃO E COMPACTAÇÃO DE BASE E OU SUB-BASE PARA PAVIMENTAÇÃO DE SOLO (PREDOMINANTEMENTE ARENOSO) BRITA - 50/50 COM CIMENTO (TEOR DE 8%) - EXCLUSIVE SOLO, ESCAVAÇÃO, CARGA E TRANSPORTE. AF_11/2019</t>
  </si>
  <si>
    <t>4011282</t>
  </si>
  <si>
    <t>MOVIMENTAÇÃO DE TERRA</t>
  </si>
  <si>
    <t>EXECUÇÃO DE GUIAS E SARJETAS</t>
  </si>
  <si>
    <t>CARGA E TRANSPORTE DE MATERIAIS DA ESTRUTURA DO PAVIMENTO</t>
  </si>
  <si>
    <t>Regularização do subleito com fresagem corte e controle automático de greide</t>
  </si>
  <si>
    <t>Transporte de material betuminoso com caminhão tanque distribuidor - rodovia pavimentada</t>
  </si>
  <si>
    <t>tkm</t>
  </si>
  <si>
    <t>PASSEIO</t>
  </si>
  <si>
    <t>ASSENTAMENTO DE GUIA (MEIO-FIO) EM TRECHO RETO, CONFECCIONADA EM CONCRETO PRÉ-FABRICADO, DIMENSÕES 100X15X13X30 CM (COMPRIMENTO X BASE INFERIOR X BASE SUPERIOR X ALTURA), PARA VIAS URBANAS (USO VIÁRIO). AF_06/2016</t>
  </si>
  <si>
    <t>ASSENTAMENTO DE GUIA (MEIO-FIO) EM TRECHO CURVO, CONFECCIONADA EM CONCRETO PRÉ-FABRICADO, DIMENSÕES 100X15X13X30 CM (COMPRIMENTO X BASE INFERIOR X BASE SUPERIOR X ALTURA), PARA VIAS URBANAS (USO VIÁRIO). AF_06/2016</t>
  </si>
  <si>
    <t>CONCRETO FCK = 15MPA, TRAÇO 1:3,4:3,5 (EM MASSA SECA DE CIMENTO/ AREIA MÉDIA/ BRITA 1) - PREPARO MECÂNICO COM BETONEIRA 600 L. AF_05/2021</t>
  </si>
  <si>
    <t>LASTRO COM MATERIAL GRANULAR (PEDRA BRITADA N.3), APLICADO EM PISOS OU LAJES SOBRE SOLO, ESPESSURA DE *10 CM*. AF_07/2019</t>
  </si>
  <si>
    <t>EXECUÇÃO DE ESCORAS DE CONCRETO PARA CONTENÇÃO DE GUIAS PRÉ-FABRICADAS. AF_06/2016</t>
  </si>
  <si>
    <t>LIMPEZA</t>
  </si>
  <si>
    <t>LIMPEZA MECANIZADA DE CAMADA VEGETAL, VEGETAÇÃO E PEQUENAS ÁRVORES (DIÂMETRO DE TRONCO MENOR QUE 0,20 M), COM TRATOR DE ESTEIRAS.AF_05/2018</t>
  </si>
  <si>
    <t>98525</t>
  </si>
  <si>
    <t>94969</t>
  </si>
  <si>
    <t>100322</t>
  </si>
  <si>
    <t>EXECUÇÃO DE SARJETA DE CONCRETO USINADO, MOLDADA  IN LOCO  EM TRECHO RETO, 45 CM BASE X 15 CM ALTURA. AF_06/2016</t>
  </si>
  <si>
    <t>94284</t>
  </si>
  <si>
    <t>EXECUÇÃO DE SARJETA DE CONCRETO USINADO, MOLDADA  IN LOCO  EM TRECHO CURVO, 45 CM BASE X 15 CM ALTURA. AF_06/2016</t>
  </si>
  <si>
    <t>94274</t>
  </si>
  <si>
    <t>94293</t>
  </si>
  <si>
    <t>EXECUÇÃO DE SARJETÃO DE CONCRETO USINADO, MOLDADA  IN LOCO  EM TRECHO RETO, 100 CM BASE X 20 CM ALTURA. AF_06/2016</t>
  </si>
  <si>
    <t>Custo un. (S/BDI)</t>
  </si>
  <si>
    <t>Custo un. (C/BDI)</t>
  </si>
  <si>
    <t>Custo Total (C/BDI)</t>
  </si>
  <si>
    <t>M3XKM</t>
  </si>
  <si>
    <t>5914622</t>
  </si>
  <si>
    <t>REGULARIZAÇÃO E COMPACTAÇÃO DE SUBLEITO DE SOLO  PREDOMINANTEMENTE ARGILOSO. AF_11/2019</t>
  </si>
  <si>
    <t>LASTRO COM MATERIAL GRANULAR, APLICADO EM PISOS OU LAJES SOBRE SOLO, ESPESSURA DE *5 CM*. AF_08/2017</t>
  </si>
  <si>
    <t>4011210</t>
  </si>
  <si>
    <t>TUBO DE CONCRETO PARA REDES COLETORAS DE ÁGUAS PLUVIAIS, DIÂMETRO DE 800 MM, JUNTA RÍGIDA, INSTALADO EM LOCAL COM BAIXO NÍVEL DE INTERFERÊNCIAS - FORNECIMENTO E ASSENTAMENTO. AF_12/2015</t>
  </si>
  <si>
    <t>MOVIMENTO DE TERRA</t>
  </si>
  <si>
    <t>TUBULAÇÃO</t>
  </si>
  <si>
    <t>BOCA DE LOBO E POÇO DE VISITA</t>
  </si>
  <si>
    <t>BDI:</t>
  </si>
  <si>
    <t>CHAMINÉ CIRCULAR PARA POÇO DE VISITA PARA DRENAGEM, EM ALVENARIA COM TIJOLOS CERÂMICOS MACIÇOS, DIÂMETRO INTERNO = 0,6 M. AF_12/2020</t>
  </si>
  <si>
    <t>TAMPA CIRCULAR PARA ESGOTO E DRENAGEM, EM FERRO FUNDIDO, DIÂMETRO INTERNO = 0,6 M. AF_12/2020</t>
  </si>
  <si>
    <t>ESCAVAÇÃO MECANIZADA DE VALA COM PROFUNDIDADE MAIOR QUE 1,5 M ATÉ 3,0 M (MÉDIA MONTANTE E JUSANTE/UMA COMPOSIÇÃO POR TRECHO), RETROESCAV (0,26 M3), LARGURA DE 0,8 M A 1,5 M, EM SOLO DE 1A CATEGORIA, LOCAIS COM BAIXO NÍVEL DE INTERFERÊNCIA. AF_02/2021</t>
  </si>
  <si>
    <t>PREPARO DE FUNDO DE VALA COM LARGURA MAIOR OU IGUAL A 1,5 M E MENOR QUE 2,5 M, COM CAMADA DE BRITA, LANÇAMENTO MANUAL. AF_08/2020</t>
  </si>
  <si>
    <t>DRENO SUBSUPERFICIAL (SEÇÃO 0,40 X 0,40 M), COM TUBO DE PVC CORRUGADO RÍGIDO PERFURADO, DN 100 MM, ENCHIMENTO COM BRITA, ENVOLVIDO COM MANTA GEOTÊXTIL. AF_07/2021</t>
  </si>
  <si>
    <t>Demolição de concreto simples com martelete</t>
  </si>
  <si>
    <t>101584</t>
  </si>
  <si>
    <t>ESCORAMENTO DE VALA, TIPO CONTÍNUO, COM PROFUNDIDADE DE 1,5 M A 3,0 M, LARGURA MENOR QUE 1,5 M. AF_08/2020</t>
  </si>
  <si>
    <t>90108</t>
  </si>
  <si>
    <t>93379</t>
  </si>
  <si>
    <t>REATERRO MECANIZADO DE VALA COM RETROESCAVADEIRA (CAPACIDADE DA CAÇAMBA DA RETRO: 0,26 M³ / POTÊNCIA: 88 HP), LARGURA DE 0,8 A 1,5 M, PROFUNDIDADE ATÉ 1,5 M, COM SOLO DE 1ª CATEGORIA EM LOCAIS COM BAIXO NÍVEL DE INTERFERÊNCIA. AF_04/2016</t>
  </si>
  <si>
    <t>101621</t>
  </si>
  <si>
    <t>92211</t>
  </si>
  <si>
    <t>TUBO DE CONCRETO PARA REDES COLETORAS DE ÁGUAS PLUVIAIS, DIÂMETRO DE 500 MM, JUNTA RÍGIDA, INSTALADO EM LOCAL COM BAIXO NÍVEL DE INTERFERÊNCIAS - FORNECIMENTO E ASSENTAMENTO. AF_12/2015</t>
  </si>
  <si>
    <t>92214</t>
  </si>
  <si>
    <t>BASE PARA POÇO DE VISITA RETANGULAR PARA DRENAGEM, EM ALVENARIA COM BLOCOS DE CONCRETO, DIMENSÕES INTERNAS = 1,5X2 M, PROFUNDIDADE = 1,40 M, EXCLUINDO TAMPÃO. AF_12/2020_PA</t>
  </si>
  <si>
    <t>UN</t>
  </si>
  <si>
    <t>99319</t>
  </si>
  <si>
    <t>98114</t>
  </si>
  <si>
    <t>CAIXA PARA BOCA DE LOBO SIMPLES RETANGULAR, EM ALVENARIA COM BLOCOS DE CONCRETO, DIMENSÕES INTERNAS: 0,6X1X1,2 M. AF_12/2020</t>
  </si>
  <si>
    <t>97957</t>
  </si>
  <si>
    <t>CAIXA PARA BOCA DE LOBO DUPLA RETANGULAR, EM ALVENARIA COM BLOCOS DE CONCRETO, DIMENSÕES INTERNAS: 0,6X2,2X1,2 M. AF_12/2020</t>
  </si>
  <si>
    <t>COMPOSIÇÃO</t>
  </si>
  <si>
    <t>COMPOSIÇÃO 1</t>
  </si>
  <si>
    <t>GLOBAL</t>
  </si>
  <si>
    <t>COMPOSIÇÃO 2</t>
  </si>
  <si>
    <t>COMPOSIÇÃO 3</t>
  </si>
  <si>
    <t xml:space="preserve">M2    </t>
  </si>
  <si>
    <t>PROJETOS EXECUTIVOS</t>
  </si>
  <si>
    <t>COMPOSIÇÃO 4</t>
  </si>
  <si>
    <t>PROJETO EXECUTIVO (PRANCHA A1)</t>
  </si>
  <si>
    <t>DEMOLIÇÃO</t>
  </si>
  <si>
    <t>1600989</t>
  </si>
  <si>
    <t>DEMOLIÇÃO E RETIRADA DE PASSEIO</t>
  </si>
  <si>
    <t>CONTROLE TECNOLOGICO</t>
  </si>
  <si>
    <t>COMPOSIÇÃO 5</t>
  </si>
  <si>
    <t>COMPOSIÇÃO 6</t>
  </si>
  <si>
    <t>04.02</t>
  </si>
  <si>
    <t>04.03</t>
  </si>
  <si>
    <t>04.04</t>
  </si>
  <si>
    <t>04.05</t>
  </si>
  <si>
    <t>04.06</t>
  </si>
  <si>
    <t>05.02</t>
  </si>
  <si>
    <t>05.03</t>
  </si>
  <si>
    <t>06.01</t>
  </si>
  <si>
    <t>06.01.01</t>
  </si>
  <si>
    <t>05.01.03</t>
  </si>
  <si>
    <t>05.01.04</t>
  </si>
  <si>
    <t>05.02.01</t>
  </si>
  <si>
    <t>05.02.02</t>
  </si>
  <si>
    <t>05.02.03</t>
  </si>
  <si>
    <t>05.02.04</t>
  </si>
  <si>
    <t>05.02.05</t>
  </si>
  <si>
    <t>05.03.01</t>
  </si>
  <si>
    <t>05.03.02</t>
  </si>
  <si>
    <t>05.03.03</t>
  </si>
  <si>
    <t>05.03.04</t>
  </si>
  <si>
    <t>05.03.05</t>
  </si>
  <si>
    <t>90781</t>
  </si>
  <si>
    <t>TOPOGRAFO COM ENCARGOS COMPLEMENTARES</t>
  </si>
  <si>
    <t>AUXILIAR DE TOPÓGRAFO COM ENCARGOS COMPLEMENTARES</t>
  </si>
  <si>
    <t>88253</t>
  </si>
  <si>
    <t>TOTAL</t>
  </si>
  <si>
    <t>Laboratorista</t>
  </si>
  <si>
    <t>Auxiliar de laboratório</t>
  </si>
  <si>
    <t>PISO PODOTÁTIL DE ALERTA OU DIRECIONAL, DE BORRACHA, ASSENTADO SOBRE ARGAMASSA. AF_05/2020</t>
  </si>
  <si>
    <t>Tacha refletiva metálica - bidirecional tipo III - com um pino - fornecimento e colocação</t>
  </si>
  <si>
    <t>SINALIZAÇÃO VERTICAL</t>
  </si>
  <si>
    <t>101173</t>
  </si>
  <si>
    <t>ESTACA BROCA DE CONCRETO, DIÂMETRO DE 20CM, ESCAVAÇÃO MANUAL COM TRADO CONCHA, COM ARMADURA DE ARRANQUE. AF_05/2020</t>
  </si>
  <si>
    <t>Placa em fibra - película I + III - fornecimento e implantação</t>
  </si>
  <si>
    <t>Placa de regulamentação em fibra, R1 lado 0,497 m - película retrorrefletiva tipo III + SI - fornecimento e implantação</t>
  </si>
  <si>
    <t>Placa de advertência em fibra, lado de 0,60 m - película retrorrefletiva tipo I + SI - fornecimento e implantação</t>
  </si>
  <si>
    <t>Suporte metálico galvanizado para placa de regulamentação - R1 - lado de 0,497 m - fornecimento e implantação</t>
  </si>
  <si>
    <t>Suporte metálico galvanizado para placa de advertência ou regulamentação - lado ou diâmetro de 0,60 m - fornecimento e implantação</t>
  </si>
  <si>
    <t>06.02</t>
  </si>
  <si>
    <t>06.01.02</t>
  </si>
  <si>
    <t>06.01.03</t>
  </si>
  <si>
    <t>06.01.04</t>
  </si>
  <si>
    <t>06.01.05</t>
  </si>
  <si>
    <t>06.02.01</t>
  </si>
  <si>
    <t>06.02.02</t>
  </si>
  <si>
    <t>06.02.03</t>
  </si>
  <si>
    <t>06.02.04</t>
  </si>
  <si>
    <t>06.02.05</t>
  </si>
  <si>
    <t>06.02.06</t>
  </si>
  <si>
    <t>Composição 4</t>
  </si>
  <si>
    <t>90777</t>
  </si>
  <si>
    <t>90779</t>
  </si>
  <si>
    <t>90775</t>
  </si>
  <si>
    <t>88597</t>
  </si>
  <si>
    <t>90773</t>
  </si>
  <si>
    <t>ENGENHEIRO CIVIL DE OBRA JUNIOR COM ENCARGOS COMPLEMENTARES</t>
  </si>
  <si>
    <t>ENGENHEIRO CIVIL DE OBRA SENIOR COM ENCARGOS COMPLEMENTARES</t>
  </si>
  <si>
    <t>DESENHISTA PROJETISTA COM ENCARGOS COMPLEMENTARES</t>
  </si>
  <si>
    <t>DESENHISTA DETALHISTA COM ENCARGOS COMPLEMENTARES</t>
  </si>
  <si>
    <t>DESENHISTA COPISTA COM ENCARGOS COMPLEMENTARES</t>
  </si>
  <si>
    <t>Composição 5</t>
  </si>
  <si>
    <t>P9858</t>
  </si>
  <si>
    <t>P9833</t>
  </si>
  <si>
    <t>Composição 6</t>
  </si>
  <si>
    <t>PAVIMENTAÇÃO ESTRADA VELHA DE ITU</t>
  </si>
  <si>
    <t>PAVIMENTAÇÃO ASFÁLTICA E DRENAGEM</t>
  </si>
  <si>
    <t>Invest./Área</t>
  </si>
  <si>
    <t>TUBO DE CONCRETO PARA REDES COLETORAS DE ÁGUAS PLUVIAIS, DIÂMETRO DE 600 MM, JUNTA RÍGIDA, INSTALADO EM LOCAL COM BAIXO NÍVEL DE INTERFERÊNCIAS - FORNECIMENTO E ASSENTAMENTO. AF_12/2015</t>
  </si>
  <si>
    <t>92212</t>
  </si>
  <si>
    <t>Peso</t>
  </si>
  <si>
    <t>Valor do Serviço</t>
  </si>
  <si>
    <t>%</t>
  </si>
  <si>
    <t>R$</t>
  </si>
  <si>
    <t>Sub-Total</t>
  </si>
  <si>
    <t>Total Geral</t>
  </si>
  <si>
    <t>Composição 7</t>
  </si>
  <si>
    <t>EXECUÇÃO DE IMPRIMAÇÃO COM ASFALTO DILUÍDO CM-30</t>
  </si>
  <si>
    <t>ESPARGIDOR DE ASFALTO PRESSURIZADO, TANQUE 6 M3 COM ISOLAÇÃO TÉRMICA, AQUECIDO COM 2 MAÇARICOS, COM BARRA ESPARGIDORA 3,60 M, MONTADO SOBRE CAMINHÃO  TOCO, PBT 14.300 KG, POTÊNCIA 185 CV - CHP DIURNO. AF_08/2015</t>
  </si>
  <si>
    <t>TRATOR DE PNEUS, POTÊNCIA 85 CV, TRAÇÃO 4X4, PESO COM LASTRO DE 4.675 KG - CHP DIURNO. AF_06/2014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</si>
  <si>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</si>
  <si>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</si>
  <si>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TRATOR DE PNEUS, POTÊNCIA 85 CV, TRAÇÃO 4X4, PESO COM LASTRO DE 4.675 KG - CHI DIURNO. AF_06/2014</t>
  </si>
  <si>
    <t>ESPARGIDOR DE ASFALTO PRESSURIZADO, TANQUE 6 M3 COM ISOLAÇÃO TÉRMICA, AQUECIDO COM 2 MAÇARICOS, COM BARRA ESPARGIDORA 3,60 M, MONTADO SOBRE CAMINHÃO  TOCO, PBT 14.300 KG, POTÊNCIA 185 CV - CHI DIURNO. AF_08/2015</t>
  </si>
  <si>
    <t>ASFALTO DILUIDO DE PETROLEO CM-30 [incluído ICMS de 18 %]</t>
  </si>
  <si>
    <t>CHP</t>
  </si>
  <si>
    <t>CHI</t>
  </si>
  <si>
    <t>83362</t>
  </si>
  <si>
    <t>89035</t>
  </si>
  <si>
    <t>5839</t>
  </si>
  <si>
    <t>89036</t>
  </si>
  <si>
    <t>5841</t>
  </si>
  <si>
    <t>91486</t>
  </si>
  <si>
    <t>88316</t>
  </si>
  <si>
    <t>EMULSAO ASFALTICA RR-2C [incluído ICMS de 18 %]</t>
  </si>
  <si>
    <t>COMPOSIÇÃO 7</t>
  </si>
  <si>
    <t>CONTROLE TECNOLOGICO DE SOLO E ASFALTO</t>
  </si>
  <si>
    <t>04.02.01</t>
  </si>
  <si>
    <t>04.02.02</t>
  </si>
  <si>
    <t>04.02.03</t>
  </si>
  <si>
    <t>04.02.04</t>
  </si>
  <si>
    <t>04.03.01</t>
  </si>
  <si>
    <t>04.03.02</t>
  </si>
  <si>
    <t>04.03.03</t>
  </si>
  <si>
    <t>04.03.04</t>
  </si>
  <si>
    <t>04.03.05</t>
  </si>
  <si>
    <t>04.03.06</t>
  </si>
  <si>
    <t>04.03.07</t>
  </si>
  <si>
    <t>04.03.08</t>
  </si>
  <si>
    <t>04.04.01</t>
  </si>
  <si>
    <t>04.04.02</t>
  </si>
  <si>
    <t>04.04.03</t>
  </si>
  <si>
    <t>04.04.04</t>
  </si>
  <si>
    <t>04.04.05</t>
  </si>
  <si>
    <t>04.04.06</t>
  </si>
  <si>
    <t>04.04.07</t>
  </si>
  <si>
    <t>04.04.08</t>
  </si>
  <si>
    <t>04.05.01</t>
  </si>
  <si>
    <t>04.05.02</t>
  </si>
  <si>
    <t>04.05.03</t>
  </si>
  <si>
    <t>04.05.04</t>
  </si>
  <si>
    <t>04.05.05</t>
  </si>
  <si>
    <t>04.06.01</t>
  </si>
  <si>
    <t>04.06.02</t>
  </si>
  <si>
    <t>04.06.03</t>
  </si>
  <si>
    <t>04.06.04</t>
  </si>
  <si>
    <t>04.06.05</t>
  </si>
  <si>
    <t>04.06.06</t>
  </si>
  <si>
    <t>1,0000000</t>
  </si>
  <si>
    <t>4,0000000</t>
  </si>
  <si>
    <t>0,1100000</t>
  </si>
  <si>
    <t>2,0000000</t>
  </si>
  <si>
    <t>0,0100000</t>
  </si>
  <si>
    <t>ANP</t>
  </si>
  <si>
    <t>Transporte com caminhão basculante de 14 m³ - rodovia pavimentada</t>
  </si>
  <si>
    <t>ESCAVAÇÃO HORIZONTAL, INCLUINDO CARGA, DESCARGA E TRANSPORTE EM SOLO DE 1A CATEGORIA COM TRATOR DE ESTEIRAS (347HP/LÂMINA: 8,70M3) E CAMINHÃO BASCULANTE DE 14M3, DMT ATÉ 200M. AF_07/2020</t>
  </si>
  <si>
    <t>TRANSPORTE COM CAMINHÃO BASCULANTE DE 14 M³, EM VIA URBANA PAVIMENTADA, DMT ATÉ 30 KM (UNIDADE: M3XKM). AF_07/2020</t>
  </si>
  <si>
    <t>TRANSPORTE COM CAMINHÃO BASCULANTE DE 14 M³, EM VIA URBANA PAVIMENTADA, ADICIONAL PARA DMT EXCEDENTE A 30 KM (UNIDADE: M3XKM). AF_07/2020</t>
  </si>
  <si>
    <t>CARGA, MANOBRA E DESCARGA DE SOLOS E MATERIAIS GRANULARES EM CAMINHÃO BASCULANTE 14 M³ - CARGA COM PÁ CARREGADEIRA (CAÇAMBA DE 1,7 A 2,8 M³ / 128 HP) E DESCARGA LIVRE (UNIDADE: M3). AF_07/2020</t>
  </si>
  <si>
    <t>CARGA DE MISTURA ASFÁLTICA EM CAMINHÃO BASCULANTE 14 M³ (UNIDADE: M3). AF_07/2020</t>
  </si>
  <si>
    <t>5915321</t>
  </si>
  <si>
    <t>101147</t>
  </si>
  <si>
    <t>95876</t>
  </si>
  <si>
    <t>93593</t>
  </si>
  <si>
    <t>94294</t>
  </si>
  <si>
    <t>94283</t>
  </si>
  <si>
    <t>94273</t>
  </si>
  <si>
    <t>100571</t>
  </si>
  <si>
    <t>95996</t>
  </si>
  <si>
    <t>95995</t>
  </si>
  <si>
    <t>100975</t>
  </si>
  <si>
    <t>100987</t>
  </si>
  <si>
    <t>EXECUÇÃO DE PASSEIO (CALÇADA) OU PISO DE CONCRETO COM CONCRETO MOLDADO IN LOCO, USINADO C20, ACABAMENTO CONVENCIONAL, NÃO ARMADO. AF_08/2022</t>
  </si>
  <si>
    <t>102668</t>
  </si>
  <si>
    <t>99244</t>
  </si>
  <si>
    <t>97956</t>
  </si>
  <si>
    <t>05.01.05</t>
  </si>
  <si>
    <t>05.01.06</t>
  </si>
  <si>
    <t>EXECUÇÃO DE PINTURA DE LIGAÇÃO COM EMULSÃO ASFÁLTICA RR-2C</t>
  </si>
  <si>
    <t>ESTRADA ANTIGA DE ITU DO MUNICÍPIO DE ITAPEVI</t>
  </si>
  <si>
    <t>05.04</t>
  </si>
  <si>
    <t>SAÍDA E AMORTIZAÇÃO PLUVIAL</t>
  </si>
  <si>
    <t>102751</t>
  </si>
  <si>
    <t>BOCA PARA BUEIRO SIMPLES TUBULAR D = 80 CM EM CONCRETO, ALAS COM ESCONSIDADE DE 30°, INCLUINDO FÔRMAS E MATERIAIS. AF_07/2021</t>
  </si>
  <si>
    <t>05.04.01</t>
  </si>
  <si>
    <t>05.04.02</t>
  </si>
  <si>
    <t>05.04.03</t>
  </si>
  <si>
    <t>05.04.04</t>
  </si>
  <si>
    <t>05.04.05</t>
  </si>
  <si>
    <t>05.04.06</t>
  </si>
  <si>
    <t>05.04.07</t>
  </si>
  <si>
    <t>05.04.08</t>
  </si>
  <si>
    <t>05.04.09</t>
  </si>
  <si>
    <t>SINAPI - ABR/23; SICRO - JAN/23; ANP ABR/23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</si>
</sst>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(&quot;R$ &quot;* #,##0.00_);_(&quot;R$ &quot;* \(#,##0.00\);_(&quot;R$ &quot;* \-??_);_(@_)"/>
    <numFmt numFmtId="166" formatCode="##,##0.00\ &quot;m2&quot;"/>
    <numFmt numFmtId="167" formatCode="&quot;R$&quot;\ #,##0.00"/>
    <numFmt numFmtId="168" formatCode="_(* #,##0.00_);_(* \(#,##0.00\);_(* \-??_);_(@_)"/>
    <numFmt numFmtId="169" formatCode="&quot;R$ &quot;#,##0.00\ &quot;/ m2&quot;"/>
    <numFmt numFmtId="170" formatCode="00"/>
    <numFmt numFmtId="171" formatCode="00\-00\-00"/>
    <numFmt numFmtId="172" formatCode="_-* #,##0.00_-;\-* #,##0.00_-;_-* \-??_-;_-@_-"/>
    <numFmt numFmtId="173" formatCode="_-* #,##0.0000000000_-;\-* #,##0.0000000000_-;_-* &quot;-&quot;??????????_-;_-@_-"/>
    <numFmt numFmtId="174" formatCode="#,##0.000000000000_ ;\-#,##0.000000000000\ "/>
    <numFmt numFmtId="175" formatCode="0.000"/>
    <numFmt numFmtId="176" formatCode="[$-F400]h:mm:ss\ AM/PM"/>
    <numFmt numFmtId="177" formatCode="_-* #,##0.0000_-;\-* #,##0.0000_-;_-* &quot;-&quot;??_-;_-@_-"/>
    <numFmt numFmtId="178" formatCode="&quot; R$ &quot;#,##0.00\ &quot;/ m2&quot;"/>
    <numFmt numFmtId="179" formatCode="&quot; R$ &quot;* #,##0.00\ &quot;/ m2&quot;"/>
    <numFmt numFmtId="180" formatCode="_(* #,##0.00_);_(* \(#,##0.00\);_(* &quot;-&quot;??_);_(@_)"/>
    <numFmt numFmtId="181" formatCode="_(&quot;R$ &quot;#,##0.00_);_(&quot;R$ &quot;\(#,##0.00\);_(&quot;R$ &quot;\ \-??_);_(@_)"/>
    <numFmt numFmtId="182" formatCode="&quot;MÊS&quot;\ ##"/>
    <numFmt numFmtId="183" formatCode="&quot;R$ &quot;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.5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b/>
      <shadow/>
      <sz val="10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color theme="0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5"/>
      <color theme="0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165" fontId="1" fillId="0" borderId="0"/>
    <xf numFmtId="168" fontId="1" fillId="0" borderId="0"/>
    <xf numFmtId="168" fontId="1" fillId="0" borderId="0"/>
    <xf numFmtId="9" fontId="1" fillId="0" borderId="0"/>
    <xf numFmtId="0" fontId="1" fillId="0" borderId="0"/>
    <xf numFmtId="0" fontId="1" fillId="0" borderId="0"/>
    <xf numFmtId="0" fontId="1" fillId="0" borderId="0" applyBorder="0"/>
    <xf numFmtId="180" fontId="1" fillId="0" borderId="0" applyFill="0" applyBorder="0" applyAlignment="0" applyProtection="0"/>
    <xf numFmtId="9" fontId="30" fillId="0" borderId="0" applyFont="0" applyFill="0" applyBorder="0" applyAlignment="0" applyProtection="0"/>
    <xf numFmtId="165" fontId="1" fillId="0" borderId="0"/>
  </cellStyleXfs>
  <cellXfs count="663">
    <xf numFmtId="0" fontId="0" fillId="0" borderId="0" xfId="0"/>
    <xf numFmtId="0" fontId="0" fillId="0" borderId="0" xfId="1" applyFont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0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165" fontId="6" fillId="0" borderId="2" xfId="1" applyNumberFormat="1" applyFont="1" applyBorder="1" applyAlignment="1" applyProtection="1">
      <alignment horizontal="center" vertical="center" wrapText="1"/>
      <protection hidden="1"/>
    </xf>
    <xf numFmtId="165" fontId="6" fillId="0" borderId="2" xfId="3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center" wrapText="1"/>
      <protection hidden="1"/>
    </xf>
    <xf numFmtId="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vertical="center"/>
      <protection hidden="1"/>
    </xf>
    <xf numFmtId="0" fontId="7" fillId="0" borderId="7" xfId="1" applyFont="1" applyBorder="1" applyAlignment="1" applyProtection="1">
      <alignment vertical="center"/>
      <protection hidden="1"/>
    </xf>
    <xf numFmtId="0" fontId="6" fillId="0" borderId="7" xfId="1" applyFont="1" applyBorder="1" applyAlignment="1" applyProtection="1">
      <alignment vertical="center"/>
      <protection hidden="1"/>
    </xf>
    <xf numFmtId="169" fontId="6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8" xfId="1" applyFont="1" applyBorder="1" applyAlignment="1" applyProtection="1">
      <alignment vertical="center"/>
      <protection hidden="1"/>
    </xf>
    <xf numFmtId="0" fontId="0" fillId="0" borderId="1" xfId="1" applyFont="1" applyBorder="1" applyAlignment="1" applyProtection="1">
      <alignment vertical="center" wrapText="1"/>
      <protection hidden="1"/>
    </xf>
    <xf numFmtId="0" fontId="0" fillId="0" borderId="0" xfId="1" applyFont="1" applyAlignment="1" applyProtection="1">
      <alignment horizontal="left" vertical="center" wrapText="1"/>
      <protection hidden="1"/>
    </xf>
    <xf numFmtId="0" fontId="0" fillId="0" borderId="0" xfId="1" applyFont="1" applyAlignment="1" applyProtection="1">
      <alignment horizontal="center" vertical="center" wrapText="1"/>
      <protection hidden="1"/>
    </xf>
    <xf numFmtId="0" fontId="0" fillId="0" borderId="2" xfId="1" applyFont="1" applyBorder="1" applyAlignment="1" applyProtection="1">
      <alignment horizontal="center" vertical="center" wrapText="1"/>
      <protection hidden="1"/>
    </xf>
    <xf numFmtId="49" fontId="10" fillId="4" borderId="10" xfId="1" applyNumberFormat="1" applyFont="1" applyFill="1" applyBorder="1" applyAlignment="1" applyProtection="1">
      <alignment horizontal="center" vertical="center"/>
      <protection hidden="1"/>
    </xf>
    <xf numFmtId="0" fontId="10" fillId="4" borderId="11" xfId="1" applyFont="1" applyFill="1" applyBorder="1" applyAlignment="1" applyProtection="1">
      <alignment horizontal="center" vertical="center" wrapText="1"/>
      <protection hidden="1"/>
    </xf>
    <xf numFmtId="0" fontId="10" fillId="4" borderId="12" xfId="1" applyFont="1" applyFill="1" applyBorder="1" applyAlignment="1" applyProtection="1">
      <alignment horizontal="left" vertical="center" wrapText="1"/>
      <protection hidden="1"/>
    </xf>
    <xf numFmtId="0" fontId="10" fillId="4" borderId="13" xfId="1" applyFont="1" applyFill="1" applyBorder="1" applyAlignment="1" applyProtection="1">
      <alignment horizontal="center" vertical="center" wrapText="1"/>
      <protection hidden="1"/>
    </xf>
    <xf numFmtId="4" fontId="10" fillId="5" borderId="12" xfId="1" applyNumberFormat="1" applyFont="1" applyFill="1" applyBorder="1" applyAlignment="1" applyProtection="1">
      <alignment horizontal="center" vertical="center" wrapText="1"/>
      <protection hidden="1"/>
    </xf>
    <xf numFmtId="165" fontId="10" fillId="4" borderId="13" xfId="3" applyFont="1" applyFill="1" applyBorder="1" applyAlignment="1" applyProtection="1">
      <alignment horizontal="center" vertical="center" wrapText="1"/>
      <protection hidden="1"/>
    </xf>
    <xf numFmtId="164" fontId="10" fillId="4" borderId="1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vertical="center"/>
      <protection hidden="1"/>
    </xf>
    <xf numFmtId="0" fontId="10" fillId="4" borderId="16" xfId="1" applyFont="1" applyFill="1" applyBorder="1" applyAlignment="1" applyProtection="1">
      <alignment vertical="center"/>
      <protection hidden="1"/>
    </xf>
    <xf numFmtId="0" fontId="10" fillId="4" borderId="17" xfId="1" applyFont="1" applyFill="1" applyBorder="1" applyAlignment="1" applyProtection="1">
      <alignment horizontal="left" vertical="center"/>
      <protection hidden="1"/>
    </xf>
    <xf numFmtId="0" fontId="10" fillId="4" borderId="17" xfId="1" applyFont="1" applyFill="1" applyBorder="1" applyAlignment="1" applyProtection="1">
      <alignment horizontal="center" vertical="center"/>
      <protection hidden="1"/>
    </xf>
    <xf numFmtId="9" fontId="13" fillId="4" borderId="1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Continuous" vertical="center" wrapText="1"/>
      <protection hidden="1"/>
    </xf>
    <xf numFmtId="0" fontId="14" fillId="0" borderId="0" xfId="1" applyFont="1" applyAlignment="1" applyProtection="1">
      <alignment horizontal="centerContinuous" vertical="center" wrapText="1"/>
      <protection hidden="1"/>
    </xf>
    <xf numFmtId="0" fontId="6" fillId="0" borderId="0" xfId="1" applyFont="1" applyAlignment="1" applyProtection="1">
      <alignment horizontal="centerContinuous" vertical="center" wrapText="1"/>
      <protection hidden="1"/>
    </xf>
    <xf numFmtId="0" fontId="15" fillId="0" borderId="0" xfId="1" applyFont="1" applyAlignment="1" applyProtection="1">
      <alignment horizontal="centerContinuous" vertical="center" wrapText="1"/>
      <protection hidden="1"/>
    </xf>
    <xf numFmtId="0" fontId="15" fillId="0" borderId="0" xfId="1" applyFont="1" applyAlignment="1" applyProtection="1">
      <alignment horizontal="right" vertical="center"/>
      <protection hidden="1"/>
    </xf>
    <xf numFmtId="10" fontId="15" fillId="0" borderId="0" xfId="1" applyNumberFormat="1" applyFont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0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173" fontId="15" fillId="0" borderId="0" xfId="2" applyNumberFormat="1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left" vertical="center"/>
      <protection locked="0"/>
    </xf>
    <xf numFmtId="165" fontId="0" fillId="0" borderId="0" xfId="3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174" fontId="6" fillId="0" borderId="0" xfId="2" applyNumberFormat="1" applyFont="1" applyAlignment="1" applyProtection="1">
      <alignment vertical="center"/>
      <protection locked="0"/>
    </xf>
    <xf numFmtId="170" fontId="11" fillId="3" borderId="17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17" xfId="1" applyFont="1" applyFill="1" applyBorder="1" applyAlignment="1" applyProtection="1">
      <alignment horizontal="left" vertical="center" wrapText="1"/>
      <protection hidden="1"/>
    </xf>
    <xf numFmtId="165" fontId="11" fillId="6" borderId="17" xfId="1" applyNumberFormat="1" applyFont="1" applyFill="1" applyBorder="1" applyAlignment="1" applyProtection="1">
      <alignment horizontal="centerContinuous" vertical="center" wrapText="1"/>
      <protection hidden="1"/>
    </xf>
    <xf numFmtId="4" fontId="11" fillId="6" borderId="17" xfId="1" applyNumberFormat="1" applyFont="1" applyFill="1" applyBorder="1" applyAlignment="1" applyProtection="1">
      <alignment horizontal="centerContinuous" vertical="center" wrapText="1"/>
      <protection hidden="1"/>
    </xf>
    <xf numFmtId="165" fontId="11" fillId="6" borderId="17" xfId="3" applyFont="1" applyFill="1" applyBorder="1" applyAlignment="1" applyProtection="1">
      <alignment horizontal="centerContinuous" vertical="center" wrapText="1"/>
      <protection hidden="1"/>
    </xf>
    <xf numFmtId="10" fontId="11" fillId="6" borderId="18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left" vertical="center" wrapText="1"/>
      <protection hidden="1"/>
    </xf>
    <xf numFmtId="165" fontId="3" fillId="0" borderId="21" xfId="3" applyFont="1" applyBorder="1" applyAlignment="1" applyProtection="1">
      <alignment horizontal="centerContinuous" vertical="center"/>
      <protection hidden="1"/>
    </xf>
    <xf numFmtId="10" fontId="3" fillId="0" borderId="22" xfId="6" applyNumberFormat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 wrapText="1"/>
      <protection hidden="1"/>
    </xf>
    <xf numFmtId="165" fontId="3" fillId="0" borderId="30" xfId="3" applyFont="1" applyBorder="1" applyAlignment="1" applyProtection="1">
      <alignment horizontal="left" vertical="center" wrapText="1"/>
      <protection hidden="1"/>
    </xf>
    <xf numFmtId="165" fontId="3" fillId="0" borderId="30" xfId="3" applyFont="1" applyBorder="1" applyAlignment="1" applyProtection="1">
      <alignment horizontal="centerContinuous" vertical="center"/>
      <protection hidden="1"/>
    </xf>
    <xf numFmtId="0" fontId="3" fillId="0" borderId="30" xfId="1" applyFont="1" applyBorder="1" applyAlignment="1" applyProtection="1">
      <alignment horizontal="left" vertical="center" wrapText="1"/>
      <protection hidden="1"/>
    </xf>
    <xf numFmtId="0" fontId="11" fillId="3" borderId="17" xfId="1" applyFont="1" applyFill="1" applyBorder="1" applyAlignment="1" applyProtection="1">
      <alignment horizontal="left" vertical="center" wrapText="1"/>
      <protection hidden="1"/>
    </xf>
    <xf numFmtId="165" fontId="11" fillId="3" borderId="17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166" fontId="6" fillId="0" borderId="0" xfId="3" applyNumberFormat="1" applyFont="1" applyAlignment="1" applyProtection="1">
      <alignment horizontal="center" vertical="center" wrapText="1"/>
      <protection hidden="1"/>
    </xf>
    <xf numFmtId="4" fontId="6" fillId="0" borderId="0" xfId="1" applyNumberFormat="1" applyFont="1" applyAlignment="1" applyProtection="1">
      <alignment horizontal="center" vertical="center" wrapText="1"/>
      <protection hidden="1"/>
    </xf>
    <xf numFmtId="167" fontId="6" fillId="0" borderId="0" xfId="1" applyNumberFormat="1" applyFont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vertical="center" wrapText="1"/>
      <protection hidden="1"/>
    </xf>
    <xf numFmtId="0" fontId="10" fillId="4" borderId="12" xfId="1" applyFont="1" applyFill="1" applyBorder="1" applyAlignment="1" applyProtection="1">
      <alignment horizontal="center" vertical="center" wrapText="1"/>
      <protection hidden="1"/>
    </xf>
    <xf numFmtId="10" fontId="11" fillId="7" borderId="18" xfId="6" applyNumberFormat="1" applyFont="1" applyFill="1" applyBorder="1" applyAlignment="1" applyProtection="1">
      <alignment horizontal="center" vertical="center" wrapText="1"/>
      <protection hidden="1"/>
    </xf>
    <xf numFmtId="10" fontId="11" fillId="2" borderId="18" xfId="6" applyNumberFormat="1" applyFont="1" applyFill="1" applyBorder="1" applyAlignment="1" applyProtection="1">
      <alignment horizontal="center" vertical="center" wrapText="1"/>
      <protection hidden="1"/>
    </xf>
    <xf numFmtId="10" fontId="11" fillId="2" borderId="5" xfId="6" applyNumberFormat="1" applyFont="1" applyFill="1" applyBorder="1" applyAlignment="1" applyProtection="1">
      <alignment horizontal="center" vertical="center" wrapText="1"/>
      <protection hidden="1"/>
    </xf>
    <xf numFmtId="44" fontId="10" fillId="4" borderId="17" xfId="3" applyNumberFormat="1" applyFont="1" applyFill="1" applyBorder="1" applyAlignment="1" applyProtection="1">
      <alignment horizontal="center" vertical="center"/>
      <protection hidden="1"/>
    </xf>
    <xf numFmtId="2" fontId="12" fillId="0" borderId="0" xfId="1" applyNumberFormat="1" applyFont="1" applyAlignment="1" applyProtection="1">
      <alignment horizontal="center" vertical="center"/>
      <protection locked="0"/>
    </xf>
    <xf numFmtId="175" fontId="15" fillId="0" borderId="0" xfId="1" applyNumberFormat="1" applyFont="1" applyAlignment="1" applyProtection="1">
      <alignment horizontal="center" vertical="center"/>
      <protection locked="0"/>
    </xf>
    <xf numFmtId="176" fontId="6" fillId="0" borderId="0" xfId="2" applyNumberFormat="1" applyFont="1" applyAlignment="1" applyProtection="1">
      <alignment horizontal="center" vertical="center"/>
      <protection locked="0"/>
    </xf>
    <xf numFmtId="176" fontId="15" fillId="0" borderId="0" xfId="2" applyNumberFormat="1" applyFont="1" applyAlignment="1" applyProtection="1">
      <alignment horizontal="center" vertical="center"/>
      <protection locked="0"/>
    </xf>
    <xf numFmtId="4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" fontId="12" fillId="0" borderId="0" xfId="1" applyNumberFormat="1" applyFont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4" fontId="11" fillId="0" borderId="0" xfId="1" applyNumberFormat="1" applyFont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 wrapText="1"/>
      <protection hidden="1"/>
    </xf>
    <xf numFmtId="4" fontId="11" fillId="0" borderId="21" xfId="3" applyNumberFormat="1" applyFont="1" applyBorder="1" applyAlignment="1" applyProtection="1">
      <alignment horizontal="centerContinuous" vertical="center"/>
      <protection hidden="1"/>
    </xf>
    <xf numFmtId="165" fontId="11" fillId="0" borderId="21" xfId="3" applyFont="1" applyBorder="1" applyAlignment="1" applyProtection="1">
      <alignment horizontal="centerContinuous" vertical="center"/>
      <protection hidden="1"/>
    </xf>
    <xf numFmtId="4" fontId="12" fillId="0" borderId="0" xfId="1" applyNumberFormat="1" applyFont="1" applyAlignment="1" applyProtection="1">
      <alignment horizontal="centerContinuous" vertical="center" wrapText="1"/>
      <protection hidden="1"/>
    </xf>
    <xf numFmtId="0" fontId="12" fillId="0" borderId="0" xfId="1" applyFont="1" applyAlignment="1" applyProtection="1">
      <alignment horizontal="centerContinuous" vertical="center" wrapText="1"/>
      <protection hidden="1"/>
    </xf>
    <xf numFmtId="4" fontId="12" fillId="0" borderId="0" xfId="1" applyNumberFormat="1" applyFont="1" applyAlignment="1" applyProtection="1">
      <alignment horizontal="center" vertical="center"/>
      <protection locked="0"/>
    </xf>
    <xf numFmtId="4" fontId="11" fillId="0" borderId="0" xfId="2" applyNumberFormat="1" applyFont="1" applyAlignment="1" applyProtection="1">
      <alignment horizontal="center" vertical="center"/>
      <protection locked="0"/>
    </xf>
    <xf numFmtId="10" fontId="11" fillId="0" borderId="0" xfId="2" applyNumberFormat="1" applyFont="1" applyAlignment="1" applyProtection="1">
      <alignment horizontal="center" vertical="center"/>
      <protection locked="0"/>
    </xf>
    <xf numFmtId="4" fontId="12" fillId="0" borderId="0" xfId="2" applyNumberFormat="1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4" fontId="11" fillId="0" borderId="0" xfId="2" applyNumberFormat="1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4" fontId="12" fillId="0" borderId="0" xfId="2" applyNumberFormat="1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4" fontId="20" fillId="0" borderId="0" xfId="1" applyNumberFormat="1" applyFont="1" applyAlignment="1" applyProtection="1">
      <alignment horizontal="center" vertical="center"/>
      <protection locked="0"/>
    </xf>
    <xf numFmtId="165" fontId="20" fillId="0" borderId="0" xfId="3" applyFont="1" applyAlignment="1" applyProtection="1">
      <alignment horizontal="center" vertical="center"/>
      <protection locked="0"/>
    </xf>
    <xf numFmtId="164" fontId="20" fillId="0" borderId="0" xfId="1" applyNumberFormat="1" applyFont="1" applyAlignment="1" applyProtection="1">
      <alignment horizontal="center" vertical="center"/>
      <protection locked="0"/>
    </xf>
    <xf numFmtId="0" fontId="20" fillId="0" borderId="1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 applyProtection="1">
      <alignment vertical="center" wrapText="1"/>
      <protection hidden="1"/>
    </xf>
    <xf numFmtId="0" fontId="20" fillId="0" borderId="0" xfId="1" applyFont="1" applyAlignment="1" applyProtection="1">
      <alignment vertical="center" wrapText="1"/>
      <protection hidden="1"/>
    </xf>
    <xf numFmtId="0" fontId="20" fillId="0" borderId="0" xfId="1" applyFont="1" applyAlignment="1" applyProtection="1">
      <alignment horizontal="left" vertical="center" wrapText="1"/>
      <protection hidden="1"/>
    </xf>
    <xf numFmtId="0" fontId="20" fillId="0" borderId="0" xfId="1" applyFont="1" applyAlignment="1" applyProtection="1">
      <alignment horizontal="center" vertical="center" wrapText="1"/>
      <protection hidden="1"/>
    </xf>
    <xf numFmtId="4" fontId="20" fillId="0" borderId="0" xfId="1" applyNumberFormat="1" applyFont="1" applyAlignment="1" applyProtection="1">
      <alignment horizontal="center" vertical="center" wrapText="1"/>
      <protection hidden="1"/>
    </xf>
    <xf numFmtId="0" fontId="20" fillId="0" borderId="2" xfId="1" applyFont="1" applyBorder="1" applyAlignment="1" applyProtection="1">
      <alignment horizontal="center" vertical="center" wrapText="1"/>
      <protection hidden="1"/>
    </xf>
    <xf numFmtId="49" fontId="1" fillId="0" borderId="23" xfId="2" applyNumberFormat="1" applyBorder="1" applyAlignment="1" applyProtection="1">
      <alignment horizontal="center" vertical="center"/>
      <protection hidden="1"/>
    </xf>
    <xf numFmtId="0" fontId="20" fillId="0" borderId="24" xfId="1" applyFont="1" applyBorder="1" applyAlignment="1" applyProtection="1">
      <alignment horizontal="center" vertical="center"/>
      <protection hidden="1"/>
    </xf>
    <xf numFmtId="0" fontId="1" fillId="0" borderId="25" xfId="2" applyBorder="1" applyAlignment="1" applyProtection="1">
      <alignment horizontal="center" vertical="center"/>
      <protection hidden="1"/>
    </xf>
    <xf numFmtId="0" fontId="1" fillId="0" borderId="25" xfId="2" applyBorder="1" applyAlignment="1" applyProtection="1">
      <alignment horizontal="left" vertical="center" wrapText="1"/>
      <protection hidden="1"/>
    </xf>
    <xf numFmtId="4" fontId="1" fillId="0" borderId="25" xfId="2" applyNumberFormat="1" applyBorder="1" applyAlignment="1" applyProtection="1">
      <alignment horizontal="center" vertical="center"/>
      <protection hidden="1"/>
    </xf>
    <xf numFmtId="4" fontId="12" fillId="0" borderId="24" xfId="7" applyNumberFormat="1" applyFont="1" applyBorder="1" applyAlignment="1" applyProtection="1">
      <alignment horizontal="center" vertical="center"/>
      <protection hidden="1"/>
    </xf>
    <xf numFmtId="165" fontId="20" fillId="0" borderId="25" xfId="3" applyFont="1" applyBorder="1" applyAlignment="1" applyProtection="1">
      <alignment horizontal="right" vertical="center"/>
      <protection hidden="1"/>
    </xf>
    <xf numFmtId="10" fontId="20" fillId="0" borderId="26" xfId="6" applyNumberFormat="1" applyFont="1" applyBorder="1" applyAlignment="1" applyProtection="1">
      <alignment horizontal="center" vertical="center"/>
      <protection hidden="1"/>
    </xf>
    <xf numFmtId="10" fontId="20" fillId="0" borderId="27" xfId="6" applyNumberFormat="1" applyFont="1" applyBorder="1" applyAlignment="1" applyProtection="1">
      <alignment horizontal="center" vertical="center"/>
      <protection hidden="1"/>
    </xf>
    <xf numFmtId="4" fontId="11" fillId="0" borderId="30" xfId="3" applyNumberFormat="1" applyFont="1" applyBorder="1" applyAlignment="1" applyProtection="1">
      <alignment horizontal="centerContinuous" vertical="center"/>
      <protection hidden="1"/>
    </xf>
    <xf numFmtId="165" fontId="11" fillId="0" borderId="30" xfId="3" applyFont="1" applyBorder="1" applyAlignment="1" applyProtection="1">
      <alignment horizontal="centerContinuous" vertical="center"/>
      <protection hidden="1"/>
    </xf>
    <xf numFmtId="10" fontId="11" fillId="0" borderId="31" xfId="6" applyNumberFormat="1" applyFont="1" applyBorder="1" applyAlignment="1" applyProtection="1">
      <alignment horizontal="center" vertical="center" wrapText="1"/>
      <protection hidden="1"/>
    </xf>
    <xf numFmtId="171" fontId="1" fillId="0" borderId="32" xfId="2" applyNumberFormat="1" applyBorder="1" applyAlignment="1" applyProtection="1">
      <alignment horizontal="center" vertical="center"/>
      <protection hidden="1"/>
    </xf>
    <xf numFmtId="4" fontId="12" fillId="0" borderId="25" xfId="7" applyNumberFormat="1" applyFont="1" applyBorder="1" applyAlignment="1" applyProtection="1">
      <alignment horizontal="center" vertical="center"/>
      <protection hidden="1"/>
    </xf>
    <xf numFmtId="4" fontId="21" fillId="0" borderId="24" xfId="2" applyNumberFormat="1" applyFont="1" applyBorder="1" applyAlignment="1" applyProtection="1">
      <alignment horizontal="center" vertical="center"/>
      <protection hidden="1"/>
    </xf>
    <xf numFmtId="0" fontId="1" fillId="0" borderId="32" xfId="2" applyBorder="1" applyAlignment="1" applyProtection="1">
      <alignment horizontal="center" vertical="center"/>
      <protection hidden="1"/>
    </xf>
    <xf numFmtId="0" fontId="20" fillId="0" borderId="32" xfId="8" applyFont="1" applyBorder="1" applyAlignment="1" applyProtection="1">
      <alignment horizontal="center" vertical="center"/>
      <protection hidden="1"/>
    </xf>
    <xf numFmtId="49" fontId="20" fillId="0" borderId="23" xfId="1" applyNumberFormat="1" applyFont="1" applyBorder="1" applyAlignment="1" applyProtection="1">
      <alignment horizontal="center" vertical="center"/>
      <protection hidden="1"/>
    </xf>
    <xf numFmtId="0" fontId="20" fillId="0" borderId="25" xfId="1" applyFont="1" applyBorder="1" applyAlignment="1" applyProtection="1">
      <alignment horizontal="center" vertical="center"/>
      <protection hidden="1"/>
    </xf>
    <xf numFmtId="4" fontId="20" fillId="0" borderId="25" xfId="1" applyNumberFormat="1" applyFont="1" applyBorder="1" applyAlignment="1" applyProtection="1">
      <alignment horizontal="center" vertical="center" wrapText="1"/>
      <protection hidden="1"/>
    </xf>
    <xf numFmtId="14" fontId="1" fillId="0" borderId="24" xfId="1" quotePrefix="1" applyNumberFormat="1" applyBorder="1" applyAlignment="1" applyProtection="1">
      <alignment horizontal="center" vertical="center"/>
      <protection hidden="1"/>
    </xf>
    <xf numFmtId="4" fontId="20" fillId="0" borderId="24" xfId="7" applyNumberFormat="1" applyFont="1" applyBorder="1" applyAlignment="1" applyProtection="1">
      <alignment horizontal="center" vertical="center"/>
      <protection hidden="1"/>
    </xf>
    <xf numFmtId="0" fontId="1" fillId="0" borderId="35" xfId="1" applyBorder="1" applyAlignment="1" applyProtection="1">
      <alignment horizontal="center" vertical="center"/>
      <protection hidden="1"/>
    </xf>
    <xf numFmtId="0" fontId="1" fillId="0" borderId="35" xfId="2" applyBorder="1" applyAlignment="1" applyProtection="1">
      <alignment horizontal="center" vertical="center"/>
      <protection hidden="1"/>
    </xf>
    <xf numFmtId="0" fontId="1" fillId="0" borderId="35" xfId="2" applyBorder="1" applyAlignment="1" applyProtection="1">
      <alignment horizontal="left" vertical="center" wrapText="1"/>
      <protection hidden="1"/>
    </xf>
    <xf numFmtId="4" fontId="1" fillId="0" borderId="35" xfId="2" applyNumberFormat="1" applyBorder="1" applyAlignment="1" applyProtection="1">
      <alignment horizontal="center" vertical="center"/>
      <protection hidden="1"/>
    </xf>
    <xf numFmtId="165" fontId="20" fillId="0" borderId="35" xfId="3" applyFont="1" applyBorder="1" applyAlignment="1" applyProtection="1">
      <alignment horizontal="right" vertical="center"/>
      <protection hidden="1"/>
    </xf>
    <xf numFmtId="10" fontId="20" fillId="0" borderId="36" xfId="6" applyNumberFormat="1" applyFont="1" applyBorder="1" applyAlignment="1" applyProtection="1">
      <alignment horizontal="center" vertical="center"/>
      <protection hidden="1"/>
    </xf>
    <xf numFmtId="0" fontId="20" fillId="0" borderId="33" xfId="1" applyFont="1" applyBorder="1" applyAlignment="1" applyProtection="1">
      <alignment horizontal="center" vertical="center"/>
      <protection hidden="1"/>
    </xf>
    <xf numFmtId="0" fontId="1" fillId="0" borderId="33" xfId="2" applyBorder="1" applyAlignment="1" applyProtection="1">
      <alignment horizontal="center" vertical="center"/>
      <protection hidden="1"/>
    </xf>
    <xf numFmtId="0" fontId="1" fillId="0" borderId="33" xfId="2" applyBorder="1" applyAlignment="1" applyProtection="1">
      <alignment horizontal="left" vertical="center" wrapText="1"/>
      <protection hidden="1"/>
    </xf>
    <xf numFmtId="4" fontId="1" fillId="0" borderId="33" xfId="2" applyNumberFormat="1" applyBorder="1" applyAlignment="1" applyProtection="1">
      <alignment horizontal="center" vertical="center"/>
      <protection hidden="1"/>
    </xf>
    <xf numFmtId="165" fontId="20" fillId="0" borderId="33" xfId="3" applyFont="1" applyBorder="1" applyAlignment="1" applyProtection="1">
      <alignment horizontal="right" vertical="center"/>
      <protection hidden="1"/>
    </xf>
    <xf numFmtId="10" fontId="20" fillId="0" borderId="37" xfId="6" applyNumberFormat="1" applyFont="1" applyBorder="1" applyAlignment="1" applyProtection="1">
      <alignment horizontal="center" vertical="center"/>
      <protection hidden="1"/>
    </xf>
    <xf numFmtId="4" fontId="20" fillId="0" borderId="33" xfId="7" applyNumberFormat="1" applyFont="1" applyBorder="1" applyAlignment="1" applyProtection="1">
      <alignment horizontal="center" vertical="center"/>
      <protection hidden="1"/>
    </xf>
    <xf numFmtId="0" fontId="20" fillId="0" borderId="33" xfId="1" quotePrefix="1" applyFont="1" applyBorder="1" applyAlignment="1" applyProtection="1">
      <alignment horizontal="center" vertical="center"/>
      <protection hidden="1"/>
    </xf>
    <xf numFmtId="4" fontId="11" fillId="3" borderId="17" xfId="1" applyNumberFormat="1" applyFont="1" applyFill="1" applyBorder="1" applyAlignment="1" applyProtection="1">
      <alignment horizontal="centerContinuous" vertical="center" wrapText="1"/>
      <protection hidden="1"/>
    </xf>
    <xf numFmtId="165" fontId="11" fillId="3" borderId="17" xfId="3" applyFont="1" applyFill="1" applyBorder="1" applyAlignment="1" applyProtection="1">
      <alignment horizontal="centerContinuous" vertical="center" wrapText="1"/>
      <protection hidden="1"/>
    </xf>
    <xf numFmtId="10" fontId="11" fillId="3" borderId="18" xfId="6" applyNumberFormat="1" applyFont="1" applyFill="1" applyBorder="1" applyAlignment="1" applyProtection="1">
      <alignment horizontal="center" vertical="center" wrapText="1"/>
      <protection hidden="1"/>
    </xf>
    <xf numFmtId="0" fontId="20" fillId="0" borderId="25" xfId="1" quotePrefix="1" applyFont="1" applyBorder="1" applyAlignment="1" applyProtection="1">
      <alignment horizontal="center" vertical="center"/>
      <protection hidden="1"/>
    </xf>
    <xf numFmtId="4" fontId="12" fillId="0" borderId="25" xfId="1" applyNumberFormat="1" applyFont="1" applyBorder="1" applyAlignment="1" applyProtection="1">
      <alignment horizontal="center" vertical="center" wrapText="1"/>
      <protection hidden="1"/>
    </xf>
    <xf numFmtId="0" fontId="20" fillId="0" borderId="24" xfId="1" quotePrefix="1" applyFont="1" applyBorder="1" applyAlignment="1" applyProtection="1">
      <alignment horizontal="center" vertical="center" wrapText="1"/>
      <protection hidden="1"/>
    </xf>
    <xf numFmtId="0" fontId="20" fillId="0" borderId="24" xfId="1" applyFont="1" applyBorder="1" applyAlignment="1" applyProtection="1">
      <alignment horizontal="center" vertical="center" wrapText="1"/>
      <protection hidden="1"/>
    </xf>
    <xf numFmtId="0" fontId="20" fillId="0" borderId="23" xfId="1" applyFont="1" applyBorder="1" applyAlignment="1" applyProtection="1">
      <alignment horizontal="center" vertical="center" wrapText="1"/>
      <protection hidden="1"/>
    </xf>
    <xf numFmtId="0" fontId="20" fillId="0" borderId="38" xfId="1" applyFont="1" applyBorder="1" applyAlignment="1" applyProtection="1">
      <alignment horizontal="center" vertical="center" wrapText="1"/>
      <protection hidden="1"/>
    </xf>
    <xf numFmtId="4" fontId="12" fillId="0" borderId="25" xfId="2" applyNumberFormat="1" applyFont="1" applyBorder="1" applyAlignment="1" applyProtection="1">
      <alignment horizontal="center" vertical="center"/>
      <protection hidden="1"/>
    </xf>
    <xf numFmtId="4" fontId="19" fillId="5" borderId="39" xfId="1" applyNumberFormat="1" applyFont="1" applyFill="1" applyBorder="1" applyAlignment="1" applyProtection="1">
      <alignment horizontal="center" vertical="center"/>
      <protection hidden="1"/>
    </xf>
    <xf numFmtId="9" fontId="22" fillId="4" borderId="18" xfId="1" applyNumberFormat="1" applyFont="1" applyFill="1" applyBorder="1" applyAlignment="1" applyProtection="1">
      <alignment horizontal="center" vertical="center" wrapText="1"/>
      <protection hidden="1"/>
    </xf>
    <xf numFmtId="10" fontId="10" fillId="5" borderId="39" xfId="6" applyNumberFormat="1" applyFont="1" applyFill="1" applyBorder="1" applyAlignment="1" applyProtection="1">
      <alignment vertical="center"/>
      <protection locked="0"/>
    </xf>
    <xf numFmtId="0" fontId="20" fillId="0" borderId="0" xfId="1" applyFont="1" applyAlignment="1" applyProtection="1">
      <alignment horizontal="center" vertical="center" wrapText="1"/>
      <protection locked="0"/>
    </xf>
    <xf numFmtId="4" fontId="20" fillId="0" borderId="0" xfId="1" applyNumberFormat="1" applyFont="1" applyAlignment="1" applyProtection="1">
      <alignment vertical="center"/>
      <protection locked="0"/>
    </xf>
    <xf numFmtId="0" fontId="20" fillId="0" borderId="0" xfId="1" applyFont="1" applyAlignment="1" applyProtection="1">
      <alignment vertical="center"/>
      <protection locked="0"/>
    </xf>
    <xf numFmtId="176" fontId="20" fillId="0" borderId="0" xfId="1" applyNumberFormat="1" applyFont="1" applyAlignment="1" applyProtection="1">
      <alignment vertical="center"/>
      <protection locked="0"/>
    </xf>
    <xf numFmtId="176" fontId="20" fillId="0" borderId="0" xfId="3" applyNumberFormat="1" applyFont="1" applyAlignment="1" applyProtection="1">
      <alignment horizontal="center" vertical="center"/>
      <protection locked="0"/>
    </xf>
    <xf numFmtId="43" fontId="12" fillId="0" borderId="0" xfId="1" applyNumberFormat="1" applyFont="1" applyAlignment="1" applyProtection="1">
      <alignment horizontal="center" vertical="center"/>
      <protection locked="0"/>
    </xf>
    <xf numFmtId="177" fontId="12" fillId="0" borderId="0" xfId="1" applyNumberFormat="1" applyFont="1" applyAlignment="1" applyProtection="1">
      <alignment horizontal="center" vertical="center"/>
      <protection locked="0"/>
    </xf>
    <xf numFmtId="166" fontId="22" fillId="0" borderId="0" xfId="3" applyNumberFormat="1" applyFont="1" applyAlignment="1" applyProtection="1">
      <alignment horizontal="center" vertical="center" wrapText="1"/>
      <protection hidden="1"/>
    </xf>
    <xf numFmtId="169" fontId="22" fillId="0" borderId="7" xfId="3" applyNumberFormat="1" applyFont="1" applyBorder="1" applyAlignment="1" applyProtection="1">
      <alignment horizontal="center" vertical="center" wrapText="1"/>
      <protection hidden="1"/>
    </xf>
    <xf numFmtId="167" fontId="22" fillId="0" borderId="0" xfId="1" applyNumberFormat="1" applyFont="1" applyAlignment="1" applyProtection="1">
      <alignment horizontal="center" vertical="center" wrapText="1"/>
      <protection hidden="1"/>
    </xf>
    <xf numFmtId="10" fontId="1" fillId="0" borderId="0" xfId="2" applyNumberFormat="1" applyAlignment="1">
      <alignment vertical="center"/>
    </xf>
    <xf numFmtId="43" fontId="20" fillId="0" borderId="33" xfId="7" applyNumberFormat="1" applyFont="1" applyBorder="1" applyAlignment="1" applyProtection="1">
      <alignment horizontal="center" vertical="center"/>
      <protection hidden="1"/>
    </xf>
    <xf numFmtId="0" fontId="12" fillId="0" borderId="33" xfId="2" applyFont="1" applyBorder="1" applyAlignment="1" applyProtection="1">
      <alignment horizontal="left" vertical="center" wrapText="1"/>
      <protection hidden="1"/>
    </xf>
    <xf numFmtId="0" fontId="12" fillId="0" borderId="33" xfId="2" applyFont="1" applyBorder="1" applyAlignment="1" applyProtection="1">
      <alignment horizontal="center" vertical="center"/>
      <protection hidden="1"/>
    </xf>
    <xf numFmtId="4" fontId="12" fillId="0" borderId="33" xfId="2" applyNumberFormat="1" applyFont="1" applyBorder="1" applyAlignment="1" applyProtection="1">
      <alignment horizontal="center" vertical="center"/>
      <protection hidden="1"/>
    </xf>
    <xf numFmtId="0" fontId="12" fillId="0" borderId="33" xfId="1" applyFont="1" applyBorder="1" applyAlignment="1" applyProtection="1">
      <alignment horizontal="center" vertical="center"/>
      <protection hidden="1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19" fillId="0" borderId="0" xfId="1" applyFont="1" applyAlignment="1" applyProtection="1">
      <alignment vertical="center" wrapText="1"/>
      <protection hidden="1"/>
    </xf>
    <xf numFmtId="0" fontId="19" fillId="0" borderId="7" xfId="1" applyFont="1" applyBorder="1" applyAlignment="1" applyProtection="1">
      <alignment vertical="center" wrapText="1"/>
      <protection hidden="1"/>
    </xf>
    <xf numFmtId="4" fontId="19" fillId="4" borderId="11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42" xfId="3" applyFont="1" applyBorder="1" applyAlignment="1" applyProtection="1">
      <alignment horizontal="centerContinuous" vertical="center"/>
      <protection hidden="1"/>
    </xf>
    <xf numFmtId="4" fontId="20" fillId="0" borderId="43" xfId="7" applyNumberFormat="1" applyFont="1" applyBorder="1" applyAlignment="1" applyProtection="1">
      <alignment horizontal="center" vertical="center"/>
      <protection locked="0"/>
    </xf>
    <xf numFmtId="4" fontId="12" fillId="0" borderId="44" xfId="7" applyNumberFormat="1" applyFont="1" applyBorder="1" applyAlignment="1" applyProtection="1">
      <alignment horizontal="center" vertical="center"/>
      <protection hidden="1"/>
    </xf>
    <xf numFmtId="165" fontId="11" fillId="0" borderId="45" xfId="3" applyFont="1" applyBorder="1" applyAlignment="1" applyProtection="1">
      <alignment horizontal="centerContinuous" vertical="center"/>
      <protection hidden="1"/>
    </xf>
    <xf numFmtId="0" fontId="19" fillId="0" borderId="2" xfId="1" applyFont="1" applyBorder="1" applyAlignment="1" applyProtection="1">
      <alignment vertical="center" wrapText="1"/>
      <protection hidden="1"/>
    </xf>
    <xf numFmtId="0" fontId="19" fillId="0" borderId="8" xfId="1" applyFont="1" applyBorder="1" applyAlignment="1" applyProtection="1">
      <alignment vertical="center" wrapText="1"/>
      <protection hidden="1"/>
    </xf>
    <xf numFmtId="0" fontId="10" fillId="4" borderId="14" xfId="1" applyFont="1" applyFill="1" applyBorder="1" applyAlignment="1" applyProtection="1">
      <alignment horizontal="center" vertical="center" wrapText="1"/>
      <protection hidden="1"/>
    </xf>
    <xf numFmtId="165" fontId="11" fillId="6" borderId="18" xfId="1" applyNumberFormat="1" applyFont="1" applyFill="1" applyBorder="1" applyAlignment="1" applyProtection="1">
      <alignment horizontal="centerContinuous" vertical="center" wrapText="1"/>
      <protection hidden="1"/>
    </xf>
    <xf numFmtId="165" fontId="3" fillId="0" borderId="22" xfId="3" applyFont="1" applyBorder="1" applyAlignment="1" applyProtection="1">
      <alignment horizontal="centerContinuous" vertical="center"/>
      <protection hidden="1"/>
    </xf>
    <xf numFmtId="4" fontId="1" fillId="0" borderId="26" xfId="2" applyNumberFormat="1" applyBorder="1" applyAlignment="1" applyProtection="1">
      <alignment horizontal="center" vertical="center"/>
      <protection hidden="1"/>
    </xf>
    <xf numFmtId="165" fontId="3" fillId="0" borderId="31" xfId="3" applyFont="1" applyBorder="1" applyAlignment="1" applyProtection="1">
      <alignment horizontal="centerContinuous" vertical="center"/>
      <protection hidden="1"/>
    </xf>
    <xf numFmtId="4" fontId="1" fillId="0" borderId="36" xfId="2" applyNumberFormat="1" applyBorder="1" applyAlignment="1" applyProtection="1">
      <alignment horizontal="center" vertical="center"/>
      <protection hidden="1"/>
    </xf>
    <xf numFmtId="4" fontId="1" fillId="0" borderId="37" xfId="2" applyNumberFormat="1" applyBorder="1" applyAlignment="1" applyProtection="1">
      <alignment horizontal="center" vertical="center"/>
      <protection hidden="1"/>
    </xf>
    <xf numFmtId="4" fontId="12" fillId="0" borderId="37" xfId="2" applyNumberFormat="1" applyFont="1" applyBorder="1" applyAlignment="1" applyProtection="1">
      <alignment horizontal="center" vertical="center"/>
      <protection hidden="1"/>
    </xf>
    <xf numFmtId="165" fontId="11" fillId="3" borderId="18" xfId="1" applyNumberFormat="1" applyFont="1" applyFill="1" applyBorder="1" applyAlignment="1" applyProtection="1">
      <alignment horizontal="centerContinuous" vertical="center" wrapText="1"/>
      <protection hidden="1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165" fontId="17" fillId="0" borderId="0" xfId="3" applyFont="1" applyAlignment="1" applyProtection="1">
      <alignment horizontal="left" vertical="center"/>
      <protection locked="0"/>
    </xf>
    <xf numFmtId="0" fontId="1" fillId="0" borderId="65" xfId="2" applyBorder="1" applyAlignment="1" applyProtection="1">
      <alignment horizontal="left" vertical="center" wrapText="1"/>
      <protection hidden="1"/>
    </xf>
    <xf numFmtId="0" fontId="1" fillId="0" borderId="0" xfId="2" applyAlignment="1" applyProtection="1">
      <alignment horizontal="left" vertical="center" wrapText="1"/>
      <protection hidden="1"/>
    </xf>
    <xf numFmtId="0" fontId="1" fillId="0" borderId="68" xfId="2" applyBorder="1" applyAlignment="1" applyProtection="1">
      <alignment horizontal="left" vertical="center" wrapText="1"/>
      <protection hidden="1"/>
    </xf>
    <xf numFmtId="0" fontId="11" fillId="0" borderId="7" xfId="1" applyFont="1" applyBorder="1" applyAlignment="1" applyProtection="1">
      <alignment vertical="center" wrapText="1"/>
      <protection hidden="1"/>
    </xf>
    <xf numFmtId="0" fontId="1" fillId="0" borderId="69" xfId="2" applyBorder="1" applyAlignment="1" applyProtection="1">
      <alignment horizontal="left" vertical="center" wrapText="1"/>
      <protection hidden="1"/>
    </xf>
    <xf numFmtId="4" fontId="10" fillId="4" borderId="1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0" xfId="2" applyBorder="1" applyAlignment="1" applyProtection="1">
      <alignment horizontal="left" vertical="center" wrapText="1"/>
      <protection hidden="1"/>
    </xf>
    <xf numFmtId="0" fontId="1" fillId="0" borderId="74" xfId="2" applyBorder="1" applyAlignment="1" applyProtection="1">
      <alignment horizontal="left" vertical="center" wrapText="1"/>
      <protection hidden="1"/>
    </xf>
    <xf numFmtId="0" fontId="1" fillId="0" borderId="32" xfId="2" applyBorder="1" applyAlignment="1" applyProtection="1">
      <alignment horizontal="left" vertical="center" wrapText="1"/>
      <protection hidden="1"/>
    </xf>
    <xf numFmtId="0" fontId="1" fillId="0" borderId="73" xfId="2" applyBorder="1" applyAlignment="1" applyProtection="1">
      <alignment horizontal="left" vertical="center" wrapText="1"/>
      <protection hidden="1"/>
    </xf>
    <xf numFmtId="0" fontId="1" fillId="0" borderId="77" xfId="2" applyBorder="1" applyAlignment="1" applyProtection="1">
      <alignment horizontal="left" vertical="center" wrapText="1"/>
      <protection hidden="1"/>
    </xf>
    <xf numFmtId="10" fontId="3" fillId="0" borderId="31" xfId="6" applyNumberFormat="1" applyFont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Continuous" vertical="center"/>
      <protection hidden="1"/>
    </xf>
    <xf numFmtId="0" fontId="3" fillId="0" borderId="20" xfId="1" applyFont="1" applyBorder="1" applyAlignment="1" applyProtection="1">
      <alignment horizontal="centerContinuous" vertical="center"/>
      <protection hidden="1"/>
    </xf>
    <xf numFmtId="170" fontId="11" fillId="6" borderId="15" xfId="1" applyNumberFormat="1" applyFont="1" applyFill="1" applyBorder="1" applyAlignment="1" applyProtection="1">
      <alignment horizontal="centerContinuous" vertical="center" wrapText="1"/>
      <protection hidden="1"/>
    </xf>
    <xf numFmtId="170" fontId="11" fillId="6" borderId="16" xfId="1" applyNumberFormat="1" applyFont="1" applyFill="1" applyBorder="1" applyAlignment="1" applyProtection="1">
      <alignment horizontal="centerContinuous" vertical="center" wrapText="1"/>
      <protection hidden="1"/>
    </xf>
    <xf numFmtId="49" fontId="1" fillId="0" borderId="67" xfId="2" applyNumberFormat="1" applyBorder="1" applyAlignment="1" applyProtection="1">
      <alignment horizontal="center" vertical="center"/>
      <protection hidden="1"/>
    </xf>
    <xf numFmtId="0" fontId="3" fillId="0" borderId="82" xfId="1" applyFont="1" applyBorder="1" applyAlignment="1" applyProtection="1">
      <alignment horizontal="centerContinuous" vertical="center"/>
      <protection hidden="1"/>
    </xf>
    <xf numFmtId="49" fontId="1" fillId="0" borderId="19" xfId="2" applyNumberFormat="1" applyBorder="1" applyAlignment="1" applyProtection="1">
      <alignment horizontal="center" vertical="center"/>
      <protection hidden="1"/>
    </xf>
    <xf numFmtId="171" fontId="1" fillId="0" borderId="83" xfId="2" applyNumberFormat="1" applyBorder="1" applyAlignment="1" applyProtection="1">
      <alignment horizontal="center" vertical="center"/>
      <protection hidden="1"/>
    </xf>
    <xf numFmtId="0" fontId="3" fillId="0" borderId="29" xfId="1" applyFont="1" applyBorder="1" applyAlignment="1" applyProtection="1">
      <alignment horizontal="centerContinuous" vertical="center"/>
      <protection hidden="1"/>
    </xf>
    <xf numFmtId="4" fontId="31" fillId="0" borderId="33" xfId="7" applyNumberFormat="1" applyFont="1" applyBorder="1" applyAlignment="1" applyProtection="1">
      <alignment horizontal="center" vertical="center"/>
      <protection hidden="1"/>
    </xf>
    <xf numFmtId="165" fontId="31" fillId="0" borderId="25" xfId="3" applyFont="1" applyBorder="1" applyAlignment="1" applyProtection="1">
      <alignment horizontal="right" vertical="center"/>
      <protection hidden="1"/>
    </xf>
    <xf numFmtId="10" fontId="31" fillId="0" borderId="37" xfId="6" applyNumberFormat="1" applyFont="1" applyBorder="1" applyAlignment="1" applyProtection="1">
      <alignment horizontal="center" vertical="center"/>
      <protection hidden="1"/>
    </xf>
    <xf numFmtId="4" fontId="1" fillId="0" borderId="65" xfId="2" applyNumberFormat="1" applyBorder="1" applyAlignment="1" applyProtection="1">
      <alignment horizontal="center" vertical="center"/>
      <protection hidden="1"/>
    </xf>
    <xf numFmtId="4" fontId="31" fillId="0" borderId="65" xfId="7" applyNumberFormat="1" applyFont="1" applyBorder="1" applyAlignment="1" applyProtection="1">
      <alignment horizontal="center" vertical="center"/>
      <protection hidden="1"/>
    </xf>
    <xf numFmtId="165" fontId="31" fillId="0" borderId="69" xfId="3" applyFont="1" applyBorder="1" applyAlignment="1" applyProtection="1">
      <alignment horizontal="right" vertical="center"/>
      <protection hidden="1"/>
    </xf>
    <xf numFmtId="10" fontId="31" fillId="0" borderId="66" xfId="6" applyNumberFormat="1" applyFont="1" applyBorder="1" applyAlignment="1" applyProtection="1">
      <alignment horizontal="center" vertical="center"/>
      <protection hidden="1"/>
    </xf>
    <xf numFmtId="4" fontId="1" fillId="0" borderId="68" xfId="2" applyNumberFormat="1" applyBorder="1" applyAlignment="1" applyProtection="1">
      <alignment horizontal="center" vertical="center"/>
      <protection hidden="1"/>
    </xf>
    <xf numFmtId="4" fontId="31" fillId="0" borderId="68" xfId="7" applyNumberFormat="1" applyFont="1" applyBorder="1" applyAlignment="1" applyProtection="1">
      <alignment horizontal="center" vertical="center"/>
      <protection hidden="1"/>
    </xf>
    <xf numFmtId="4" fontId="31" fillId="0" borderId="25" xfId="1" applyNumberFormat="1" applyFont="1" applyBorder="1" applyAlignment="1" applyProtection="1">
      <alignment horizontal="center" vertical="center" wrapText="1"/>
      <protection hidden="1"/>
    </xf>
    <xf numFmtId="10" fontId="31" fillId="0" borderId="26" xfId="6" applyNumberFormat="1" applyFont="1" applyBorder="1" applyAlignment="1" applyProtection="1">
      <alignment horizontal="center" vertical="center"/>
      <protection hidden="1"/>
    </xf>
    <xf numFmtId="4" fontId="31" fillId="0" borderId="24" xfId="7" applyNumberFormat="1" applyFont="1" applyBorder="1" applyAlignment="1" applyProtection="1">
      <alignment horizontal="center" vertical="center"/>
      <protection hidden="1"/>
    </xf>
    <xf numFmtId="10" fontId="31" fillId="0" borderId="27" xfId="6" applyNumberFormat="1" applyFont="1" applyBorder="1" applyAlignment="1" applyProtection="1">
      <alignment horizontal="center" vertical="center"/>
      <protection hidden="1"/>
    </xf>
    <xf numFmtId="10" fontId="31" fillId="0" borderId="36" xfId="6" applyNumberFormat="1" applyFont="1" applyBorder="1" applyAlignment="1" applyProtection="1">
      <alignment horizontal="center" vertical="center"/>
      <protection hidden="1"/>
    </xf>
    <xf numFmtId="4" fontId="31" fillId="0" borderId="78" xfId="7" applyNumberFormat="1" applyFont="1" applyBorder="1" applyAlignment="1" applyProtection="1">
      <alignment horizontal="center" vertical="center"/>
      <protection hidden="1"/>
    </xf>
    <xf numFmtId="165" fontId="31" fillId="0" borderId="21" xfId="3" applyFont="1" applyBorder="1" applyAlignment="1" applyProtection="1">
      <alignment horizontal="right" vertical="center"/>
      <protection hidden="1"/>
    </xf>
    <xf numFmtId="4" fontId="1" fillId="0" borderId="69" xfId="2" applyNumberFormat="1" applyBorder="1" applyAlignment="1" applyProtection="1">
      <alignment horizontal="center" vertical="center"/>
      <protection hidden="1"/>
    </xf>
    <xf numFmtId="4" fontId="31" fillId="0" borderId="30" xfId="1" applyNumberFormat="1" applyFont="1" applyBorder="1" applyAlignment="1" applyProtection="1">
      <alignment horizontal="center" vertical="center" wrapText="1"/>
      <protection hidden="1"/>
    </xf>
    <xf numFmtId="10" fontId="31" fillId="0" borderId="31" xfId="6" applyNumberFormat="1" applyFont="1" applyBorder="1" applyAlignment="1" applyProtection="1">
      <alignment horizontal="center" vertical="center"/>
      <protection hidden="1"/>
    </xf>
    <xf numFmtId="165" fontId="14" fillId="0" borderId="21" xfId="3" applyFont="1" applyBorder="1" applyAlignment="1" applyProtection="1">
      <alignment horizontal="centerContinuous" vertical="center"/>
      <protection hidden="1"/>
    </xf>
    <xf numFmtId="4" fontId="14" fillId="0" borderId="21" xfId="3" applyNumberFormat="1" applyFont="1" applyBorder="1" applyAlignment="1" applyProtection="1">
      <alignment horizontal="centerContinuous" vertical="center"/>
      <protection hidden="1"/>
    </xf>
    <xf numFmtId="10" fontId="14" fillId="0" borderId="22" xfId="6" applyNumberFormat="1" applyFont="1" applyBorder="1" applyAlignment="1" applyProtection="1">
      <alignment horizontal="center" vertical="center" wrapText="1"/>
      <protection hidden="1"/>
    </xf>
    <xf numFmtId="4" fontId="3" fillId="0" borderId="21" xfId="3" applyNumberFormat="1" applyFont="1" applyBorder="1" applyAlignment="1" applyProtection="1">
      <alignment horizontal="centerContinuous" vertical="center"/>
      <protection hidden="1"/>
    </xf>
    <xf numFmtId="165" fontId="14" fillId="0" borderId="30" xfId="3" applyFont="1" applyBorder="1" applyAlignment="1" applyProtection="1">
      <alignment horizontal="centerContinuous" vertical="center"/>
      <protection hidden="1"/>
    </xf>
    <xf numFmtId="4" fontId="3" fillId="0" borderId="30" xfId="3" applyNumberFormat="1" applyFont="1" applyBorder="1" applyAlignment="1" applyProtection="1">
      <alignment horizontal="centerContinuous" vertical="center"/>
      <protection hidden="1"/>
    </xf>
    <xf numFmtId="4" fontId="32" fillId="0" borderId="24" xfId="2" applyNumberFormat="1" applyFont="1" applyBorder="1" applyAlignment="1" applyProtection="1">
      <alignment horizontal="center" vertical="center"/>
      <protection hidden="1"/>
    </xf>
    <xf numFmtId="4" fontId="1" fillId="0" borderId="24" xfId="7" applyNumberFormat="1" applyBorder="1" applyAlignment="1" applyProtection="1">
      <alignment horizontal="center" vertical="center"/>
      <protection hidden="1"/>
    </xf>
    <xf numFmtId="4" fontId="1" fillId="0" borderId="25" xfId="7" applyNumberFormat="1" applyBorder="1" applyAlignment="1" applyProtection="1">
      <alignment horizontal="center" vertical="center"/>
      <protection hidden="1"/>
    </xf>
    <xf numFmtId="4" fontId="1" fillId="0" borderId="25" xfId="1" applyNumberFormat="1" applyBorder="1" applyAlignment="1" applyProtection="1">
      <alignment horizontal="center" vertical="center" wrapText="1"/>
      <protection hidden="1"/>
    </xf>
    <xf numFmtId="4" fontId="1" fillId="0" borderId="78" xfId="2" applyNumberFormat="1" applyBorder="1" applyAlignment="1" applyProtection="1">
      <alignment horizontal="center" vertical="center"/>
      <protection hidden="1"/>
    </xf>
    <xf numFmtId="4" fontId="1" fillId="0" borderId="78" xfId="7" applyNumberFormat="1" applyBorder="1" applyAlignment="1" applyProtection="1">
      <alignment horizontal="center" vertical="center"/>
      <protection hidden="1"/>
    </xf>
    <xf numFmtId="165" fontId="31" fillId="0" borderId="78" xfId="3" applyFont="1" applyBorder="1" applyAlignment="1" applyProtection="1">
      <alignment horizontal="right" vertical="center"/>
      <protection hidden="1"/>
    </xf>
    <xf numFmtId="10" fontId="31" fillId="0" borderId="81" xfId="6" applyNumberFormat="1" applyFont="1" applyBorder="1" applyAlignment="1" applyProtection="1">
      <alignment horizontal="center" vertical="center"/>
      <protection hidden="1"/>
    </xf>
    <xf numFmtId="165" fontId="3" fillId="6" borderId="17" xfId="1" applyNumberFormat="1" applyFont="1" applyFill="1" applyBorder="1" applyAlignment="1" applyProtection="1">
      <alignment horizontal="centerContinuous" vertical="center" wrapText="1"/>
      <protection hidden="1"/>
    </xf>
    <xf numFmtId="4" fontId="3" fillId="6" borderId="17" xfId="1" applyNumberFormat="1" applyFont="1" applyFill="1" applyBorder="1" applyAlignment="1" applyProtection="1">
      <alignment horizontal="centerContinuous" vertical="center" wrapText="1"/>
      <protection hidden="1"/>
    </xf>
    <xf numFmtId="165" fontId="3" fillId="6" borderId="17" xfId="3" applyFont="1" applyFill="1" applyBorder="1" applyAlignment="1" applyProtection="1">
      <alignment horizontal="centerContinuous" vertical="center" wrapText="1"/>
      <protection hidden="1"/>
    </xf>
    <xf numFmtId="10" fontId="3" fillId="6" borderId="18" xfId="6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1" applyNumberFormat="1" applyFont="1" applyBorder="1" applyAlignment="1" applyProtection="1">
      <alignment horizontal="center" vertical="center"/>
      <protection hidden="1"/>
    </xf>
    <xf numFmtId="0" fontId="31" fillId="0" borderId="69" xfId="1" applyFont="1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center" vertical="center"/>
      <protection hidden="1"/>
    </xf>
    <xf numFmtId="49" fontId="31" fillId="0" borderId="23" xfId="1" applyNumberFormat="1" applyFont="1" applyBorder="1" applyAlignment="1" applyProtection="1">
      <alignment horizontal="center" vertical="center"/>
      <protection hidden="1"/>
    </xf>
    <xf numFmtId="0" fontId="31" fillId="0" borderId="25" xfId="1" applyFont="1" applyBorder="1" applyAlignment="1" applyProtection="1">
      <alignment horizontal="center" vertical="center"/>
      <protection hidden="1"/>
    </xf>
    <xf numFmtId="0" fontId="31" fillId="0" borderId="65" xfId="1" applyFont="1" applyBorder="1" applyAlignment="1" applyProtection="1">
      <alignment horizontal="center" vertical="center"/>
      <protection hidden="1"/>
    </xf>
    <xf numFmtId="0" fontId="1" fillId="0" borderId="65" xfId="2" applyBorder="1" applyAlignment="1" applyProtection="1">
      <alignment horizontal="center" vertical="center"/>
      <protection hidden="1"/>
    </xf>
    <xf numFmtId="0" fontId="1" fillId="0" borderId="33" xfId="1" applyBorder="1" applyAlignment="1" applyProtection="1">
      <alignment horizontal="center" vertical="center"/>
      <protection hidden="1"/>
    </xf>
    <xf numFmtId="0" fontId="1" fillId="0" borderId="68" xfId="1" applyBorder="1" applyAlignment="1" applyProtection="1">
      <alignment horizontal="center" vertical="center"/>
      <protection hidden="1"/>
    </xf>
    <xf numFmtId="0" fontId="1" fillId="0" borderId="68" xfId="2" applyBorder="1" applyAlignment="1" applyProtection="1">
      <alignment horizontal="center" vertical="center"/>
      <protection hidden="1"/>
    </xf>
    <xf numFmtId="0" fontId="31" fillId="0" borderId="33" xfId="1" applyFont="1" applyBorder="1" applyAlignment="1" applyProtection="1">
      <alignment horizontal="center" vertical="center"/>
      <protection hidden="1"/>
    </xf>
    <xf numFmtId="0" fontId="31" fillId="0" borderId="68" xfId="1" applyFont="1" applyBorder="1" applyAlignment="1" applyProtection="1">
      <alignment horizontal="center" vertical="center"/>
      <protection hidden="1"/>
    </xf>
    <xf numFmtId="49" fontId="31" fillId="0" borderId="72" xfId="1" applyNumberFormat="1" applyFont="1" applyBorder="1" applyAlignment="1" applyProtection="1">
      <alignment horizontal="center" vertical="center"/>
      <protection hidden="1"/>
    </xf>
    <xf numFmtId="0" fontId="1" fillId="0" borderId="73" xfId="2" applyBorder="1" applyAlignment="1" applyProtection="1">
      <alignment horizontal="center" vertical="center"/>
      <protection hidden="1"/>
    </xf>
    <xf numFmtId="0" fontId="31" fillId="0" borderId="74" xfId="1" applyFont="1" applyBorder="1" applyAlignment="1" applyProtection="1">
      <alignment horizontal="center" vertical="center"/>
      <protection hidden="1"/>
    </xf>
    <xf numFmtId="49" fontId="31" fillId="0" borderId="76" xfId="1" applyNumberFormat="1" applyFont="1" applyBorder="1" applyAlignment="1" applyProtection="1">
      <alignment horizontal="center" vertical="center"/>
      <protection hidden="1"/>
    </xf>
    <xf numFmtId="0" fontId="1" fillId="0" borderId="77" xfId="2" applyBorder="1" applyAlignment="1" applyProtection="1">
      <alignment horizontal="center" vertical="center"/>
      <protection hidden="1"/>
    </xf>
    <xf numFmtId="0" fontId="31" fillId="0" borderId="32" xfId="1" applyFont="1" applyBorder="1" applyAlignment="1" applyProtection="1">
      <alignment horizontal="center" vertical="center"/>
      <protection hidden="1"/>
    </xf>
    <xf numFmtId="0" fontId="1" fillId="0" borderId="64" xfId="2" applyBorder="1" applyAlignment="1" applyProtection="1">
      <alignment horizontal="center" vertical="center"/>
      <protection hidden="1"/>
    </xf>
    <xf numFmtId="0" fontId="31" fillId="0" borderId="71" xfId="1" applyFont="1" applyBorder="1" applyAlignment="1" applyProtection="1">
      <alignment horizontal="center" vertical="center"/>
      <protection hidden="1"/>
    </xf>
    <xf numFmtId="0" fontId="31" fillId="0" borderId="73" xfId="1" applyFont="1" applyBorder="1" applyAlignment="1" applyProtection="1">
      <alignment horizontal="center" vertical="center"/>
      <protection hidden="1"/>
    </xf>
    <xf numFmtId="0" fontId="31" fillId="0" borderId="77" xfId="1" applyFont="1" applyBorder="1" applyAlignment="1" applyProtection="1">
      <alignment horizontal="center" vertical="center"/>
      <protection hidden="1"/>
    </xf>
    <xf numFmtId="0" fontId="1" fillId="0" borderId="70" xfId="2" applyBorder="1" applyAlignment="1" applyProtection="1">
      <alignment horizontal="center" vertical="center"/>
      <protection hidden="1"/>
    </xf>
    <xf numFmtId="0" fontId="31" fillId="0" borderId="70" xfId="1" applyFont="1" applyBorder="1" applyAlignment="1" applyProtection="1">
      <alignment horizontal="center" vertical="center"/>
      <protection hidden="1"/>
    </xf>
    <xf numFmtId="0" fontId="31" fillId="0" borderId="25" xfId="1" quotePrefix="1" applyFont="1" applyBorder="1" applyAlignment="1" applyProtection="1">
      <alignment horizontal="center" vertical="center"/>
      <protection hidden="1"/>
    </xf>
    <xf numFmtId="0" fontId="31" fillId="0" borderId="24" xfId="1" quotePrefix="1" applyFont="1" applyBorder="1" applyAlignment="1" applyProtection="1">
      <alignment horizontal="center" vertical="center" wrapText="1"/>
      <protection hidden="1"/>
    </xf>
    <xf numFmtId="49" fontId="31" fillId="0" borderId="67" xfId="1" applyNumberFormat="1" applyFont="1" applyBorder="1" applyAlignment="1" applyProtection="1">
      <alignment horizontal="center" vertical="center"/>
      <protection hidden="1"/>
    </xf>
    <xf numFmtId="0" fontId="31" fillId="0" borderId="78" xfId="1" quotePrefix="1" applyFont="1" applyBorder="1" applyAlignment="1" applyProtection="1">
      <alignment horizontal="center" vertical="center" wrapText="1"/>
      <protection hidden="1"/>
    </xf>
    <xf numFmtId="0" fontId="1" fillId="0" borderId="69" xfId="2" applyBorder="1" applyAlignment="1" applyProtection="1">
      <alignment horizontal="center" vertical="center"/>
      <protection hidden="1"/>
    </xf>
    <xf numFmtId="0" fontId="31" fillId="0" borderId="24" xfId="1" applyFont="1" applyBorder="1" applyAlignment="1" applyProtection="1">
      <alignment horizontal="center" vertical="center" wrapText="1"/>
      <protection hidden="1"/>
    </xf>
    <xf numFmtId="0" fontId="31" fillId="0" borderId="80" xfId="1" applyFont="1" applyBorder="1" applyAlignment="1" applyProtection="1">
      <alignment horizontal="center" vertical="center" wrapText="1"/>
      <protection hidden="1"/>
    </xf>
    <xf numFmtId="0" fontId="20" fillId="0" borderId="85" xfId="1" applyFont="1" applyBorder="1" applyAlignment="1" applyProtection="1">
      <alignment horizontal="center" vertical="center" wrapText="1"/>
      <protection hidden="1"/>
    </xf>
    <xf numFmtId="0" fontId="1" fillId="0" borderId="43" xfId="2" applyBorder="1" applyAlignment="1" applyProtection="1">
      <alignment horizontal="center" vertical="center"/>
      <protection hidden="1"/>
    </xf>
    <xf numFmtId="0" fontId="20" fillId="0" borderId="86" xfId="1" applyFont="1" applyBorder="1" applyAlignment="1" applyProtection="1">
      <alignment horizontal="center" vertical="center" wrapText="1"/>
      <protection hidden="1"/>
    </xf>
    <xf numFmtId="0" fontId="20" fillId="0" borderId="61" xfId="1" applyFont="1" applyBorder="1" applyAlignment="1" applyProtection="1">
      <alignment horizontal="center" vertical="center" wrapText="1"/>
      <protection hidden="1"/>
    </xf>
    <xf numFmtId="0" fontId="1" fillId="0" borderId="87" xfId="2" applyBorder="1" applyAlignment="1" applyProtection="1">
      <alignment horizontal="center" vertical="center"/>
      <protection hidden="1"/>
    </xf>
    <xf numFmtId="0" fontId="1" fillId="0" borderId="71" xfId="2" applyBorder="1" applyAlignment="1" applyProtection="1">
      <alignment horizontal="left" vertical="center" wrapText="1"/>
      <protection hidden="1"/>
    </xf>
    <xf numFmtId="0" fontId="20" fillId="0" borderId="70" xfId="1" applyFont="1" applyBorder="1" applyAlignment="1" applyProtection="1">
      <alignment horizontal="center" vertical="center" wrapText="1"/>
      <protection hidden="1"/>
    </xf>
    <xf numFmtId="0" fontId="20" fillId="0" borderId="41" xfId="1" applyFont="1" applyBorder="1" applyAlignment="1" applyProtection="1">
      <alignment horizontal="center" vertical="center" wrapText="1"/>
      <protection hidden="1"/>
    </xf>
    <xf numFmtId="0" fontId="20" fillId="0" borderId="89" xfId="1" applyFont="1" applyBorder="1" applyAlignment="1" applyProtection="1">
      <alignment horizontal="center" vertical="center" wrapText="1"/>
      <protection hidden="1"/>
    </xf>
    <xf numFmtId="0" fontId="1" fillId="0" borderId="89" xfId="2" applyBorder="1" applyAlignment="1" applyProtection="1">
      <alignment horizontal="left" vertical="center" wrapText="1"/>
      <protection hidden="1"/>
    </xf>
    <xf numFmtId="0" fontId="20" fillId="0" borderId="93" xfId="1" applyFont="1" applyBorder="1" applyAlignment="1" applyProtection="1">
      <alignment horizontal="center" vertical="center" wrapText="1"/>
      <protection hidden="1"/>
    </xf>
    <xf numFmtId="0" fontId="20" fillId="0" borderId="76" xfId="1" applyFont="1" applyBorder="1" applyAlignment="1" applyProtection="1">
      <alignment horizontal="center" vertical="center" wrapText="1"/>
      <protection hidden="1"/>
    </xf>
    <xf numFmtId="0" fontId="20" fillId="0" borderId="90" xfId="1" applyFont="1" applyBorder="1" applyAlignment="1" applyProtection="1">
      <alignment horizontal="center" vertical="center" wrapText="1"/>
      <protection hidden="1"/>
    </xf>
    <xf numFmtId="0" fontId="20" fillId="0" borderId="74" xfId="1" applyFont="1" applyBorder="1" applyAlignment="1" applyProtection="1">
      <alignment horizontal="center" vertical="center" wrapText="1"/>
      <protection hidden="1"/>
    </xf>
    <xf numFmtId="0" fontId="1" fillId="0" borderId="74" xfId="2" applyBorder="1" applyAlignment="1" applyProtection="1">
      <alignment horizontal="center" vertical="center"/>
      <protection hidden="1"/>
    </xf>
    <xf numFmtId="0" fontId="1" fillId="0" borderId="90" xfId="2" applyBorder="1" applyAlignment="1" applyProtection="1">
      <alignment horizontal="center" vertical="center"/>
      <protection hidden="1"/>
    </xf>
    <xf numFmtId="0" fontId="1" fillId="0" borderId="88" xfId="2" applyBorder="1" applyAlignment="1" applyProtection="1">
      <alignment horizontal="center" vertical="center"/>
      <protection hidden="1"/>
    </xf>
    <xf numFmtId="0" fontId="20" fillId="0" borderId="95" xfId="1" applyFont="1" applyBorder="1" applyAlignment="1" applyProtection="1">
      <alignment horizontal="center" vertical="center" wrapText="1"/>
      <protection hidden="1"/>
    </xf>
    <xf numFmtId="0" fontId="1" fillId="0" borderId="96" xfId="2" applyBorder="1" applyAlignment="1" applyProtection="1">
      <alignment horizontal="center" vertical="center"/>
      <protection hidden="1"/>
    </xf>
    <xf numFmtId="0" fontId="1" fillId="0" borderId="90" xfId="2" applyBorder="1" applyAlignment="1" applyProtection="1">
      <alignment horizontal="left" vertical="center" wrapText="1"/>
      <protection hidden="1"/>
    </xf>
    <xf numFmtId="0" fontId="20" fillId="0" borderId="97" xfId="1" applyFont="1" applyBorder="1" applyAlignment="1" applyProtection="1">
      <alignment horizontal="center" vertical="center" wrapText="1"/>
      <protection hidden="1"/>
    </xf>
    <xf numFmtId="0" fontId="1" fillId="0" borderId="99" xfId="2" applyBorder="1" applyAlignment="1" applyProtection="1">
      <alignment horizontal="center" vertical="center"/>
      <protection hidden="1"/>
    </xf>
    <xf numFmtId="0" fontId="1" fillId="0" borderId="99" xfId="2" applyBorder="1" applyAlignment="1" applyProtection="1">
      <alignment horizontal="left" vertical="center" wrapText="1"/>
      <protection hidden="1"/>
    </xf>
    <xf numFmtId="4" fontId="20" fillId="0" borderId="0" xfId="1" applyNumberFormat="1" applyFont="1" applyAlignment="1" applyProtection="1">
      <alignment horizontal="centerContinuous" vertical="center"/>
      <protection locked="0"/>
    </xf>
    <xf numFmtId="0" fontId="11" fillId="0" borderId="0" xfId="1" applyFont="1" applyAlignment="1" applyProtection="1">
      <alignment horizontal="centerContinuous" vertical="center" wrapText="1"/>
      <protection hidden="1"/>
    </xf>
    <xf numFmtId="0" fontId="11" fillId="0" borderId="7" xfId="1" applyFont="1" applyBorder="1" applyAlignment="1" applyProtection="1">
      <alignment horizontal="centerContinuous" vertical="center" wrapText="1"/>
      <protection hidden="1"/>
    </xf>
    <xf numFmtId="170" fontId="11" fillId="7" borderId="79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79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101" xfId="1" applyNumberFormat="1" applyFont="1" applyFill="1" applyBorder="1" applyAlignment="1" applyProtection="1">
      <alignment horizontal="center" vertical="center" wrapText="1"/>
      <protection hidden="1"/>
    </xf>
    <xf numFmtId="0" fontId="11" fillId="7" borderId="79" xfId="1" applyFont="1" applyFill="1" applyBorder="1" applyAlignment="1" applyProtection="1">
      <alignment horizontal="center" vertical="center" wrapText="1"/>
      <protection hidden="1"/>
    </xf>
    <xf numFmtId="0" fontId="11" fillId="2" borderId="79" xfId="1" applyFont="1" applyFill="1" applyBorder="1" applyAlignment="1" applyProtection="1">
      <alignment horizontal="center" vertical="center" wrapText="1"/>
      <protection hidden="1"/>
    </xf>
    <xf numFmtId="0" fontId="11" fillId="2" borderId="101" xfId="1" applyFont="1" applyFill="1" applyBorder="1" applyAlignment="1" applyProtection="1">
      <alignment horizontal="center" vertical="center" wrapText="1"/>
      <protection hidden="1"/>
    </xf>
    <xf numFmtId="165" fontId="11" fillId="7" borderId="79" xfId="3" applyFont="1" applyFill="1" applyBorder="1" applyAlignment="1" applyProtection="1">
      <alignment horizontal="centerContinuous" vertical="center" wrapText="1"/>
      <protection hidden="1"/>
    </xf>
    <xf numFmtId="165" fontId="11" fillId="7" borderId="101" xfId="3" applyFont="1" applyFill="1" applyBorder="1" applyAlignment="1" applyProtection="1">
      <alignment horizontal="centerContinuous" vertical="center" wrapText="1"/>
      <protection hidden="1"/>
    </xf>
    <xf numFmtId="166" fontId="6" fillId="0" borderId="2" xfId="3" applyNumberFormat="1" applyFont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Border="1" applyAlignment="1" applyProtection="1">
      <alignment horizontal="center" vertical="center" wrapText="1"/>
      <protection hidden="1"/>
    </xf>
    <xf numFmtId="4" fontId="1" fillId="0" borderId="80" xfId="7" applyNumberFormat="1" applyBorder="1" applyAlignment="1" applyProtection="1">
      <alignment horizontal="center" vertical="center"/>
      <protection hidden="1"/>
    </xf>
    <xf numFmtId="10" fontId="31" fillId="0" borderId="84" xfId="6" applyNumberFormat="1" applyFont="1" applyBorder="1" applyAlignment="1" applyProtection="1">
      <alignment horizontal="center" vertical="center"/>
      <protection hidden="1"/>
    </xf>
    <xf numFmtId="4" fontId="1" fillId="0" borderId="99" xfId="2" applyNumberFormat="1" applyBorder="1" applyAlignment="1" applyProtection="1">
      <alignment horizontal="center" vertical="center"/>
      <protection hidden="1"/>
    </xf>
    <xf numFmtId="4" fontId="1" fillId="0" borderId="90" xfId="2" applyNumberFormat="1" applyBorder="1" applyAlignment="1" applyProtection="1">
      <alignment horizontal="center" vertical="center"/>
      <protection hidden="1"/>
    </xf>
    <xf numFmtId="165" fontId="31" fillId="0" borderId="91" xfId="3" applyFont="1" applyBorder="1" applyAlignment="1" applyProtection="1">
      <alignment horizontal="right" vertical="center"/>
      <protection hidden="1"/>
    </xf>
    <xf numFmtId="10" fontId="31" fillId="0" borderId="92" xfId="6" applyNumberFormat="1" applyFont="1" applyBorder="1" applyAlignment="1" applyProtection="1">
      <alignment horizontal="center" vertical="center"/>
      <protection hidden="1"/>
    </xf>
    <xf numFmtId="4" fontId="1" fillId="0" borderId="71" xfId="2" applyNumberFormat="1" applyBorder="1" applyAlignment="1" applyProtection="1">
      <alignment horizontal="center" vertical="center"/>
      <protection hidden="1"/>
    </xf>
    <xf numFmtId="4" fontId="1" fillId="0" borderId="74" xfId="2" applyNumberFormat="1" applyBorder="1" applyAlignment="1" applyProtection="1">
      <alignment horizontal="center" vertical="center"/>
      <protection hidden="1"/>
    </xf>
    <xf numFmtId="165" fontId="31" fillId="0" borderId="38" xfId="3" applyFont="1" applyBorder="1" applyAlignment="1" applyProtection="1">
      <alignment horizontal="right" vertical="center"/>
      <protection hidden="1"/>
    </xf>
    <xf numFmtId="10" fontId="31" fillId="0" borderId="94" xfId="6" applyNumberFormat="1" applyFont="1" applyBorder="1" applyAlignment="1" applyProtection="1">
      <alignment horizontal="center" vertical="center"/>
      <protection hidden="1"/>
    </xf>
    <xf numFmtId="4" fontId="1" fillId="0" borderId="88" xfId="2" applyNumberFormat="1" applyBorder="1" applyAlignment="1" applyProtection="1">
      <alignment horizontal="center" vertical="center"/>
      <protection hidden="1"/>
    </xf>
    <xf numFmtId="4" fontId="1" fillId="0" borderId="73" xfId="2" applyNumberFormat="1" applyBorder="1" applyAlignment="1" applyProtection="1">
      <alignment horizontal="center" vertical="center"/>
      <protection hidden="1"/>
    </xf>
    <xf numFmtId="4" fontId="31" fillId="0" borderId="73" xfId="7" applyNumberFormat="1" applyFont="1" applyBorder="1" applyAlignment="1" applyProtection="1">
      <alignment horizontal="center" vertical="center"/>
      <protection hidden="1"/>
    </xf>
    <xf numFmtId="4" fontId="1" fillId="0" borderId="77" xfId="2" applyNumberFormat="1" applyBorder="1" applyAlignment="1" applyProtection="1">
      <alignment horizontal="center" vertical="center"/>
      <protection hidden="1"/>
    </xf>
    <xf numFmtId="4" fontId="31" fillId="0" borderId="77" xfId="7" applyNumberFormat="1" applyFont="1" applyBorder="1" applyAlignment="1" applyProtection="1">
      <alignment horizontal="center" vertical="center"/>
      <protection hidden="1"/>
    </xf>
    <xf numFmtId="4" fontId="1" fillId="0" borderId="70" xfId="2" applyNumberFormat="1" applyBorder="1" applyAlignment="1" applyProtection="1">
      <alignment horizontal="center" vertical="center"/>
      <protection hidden="1"/>
    </xf>
    <xf numFmtId="4" fontId="31" fillId="0" borderId="70" xfId="7" applyNumberFormat="1" applyFont="1" applyBorder="1" applyAlignment="1" applyProtection="1">
      <alignment horizontal="center" vertical="center"/>
      <protection hidden="1"/>
    </xf>
    <xf numFmtId="4" fontId="31" fillId="0" borderId="74" xfId="7" applyNumberFormat="1" applyFont="1" applyBorder="1" applyAlignment="1" applyProtection="1">
      <alignment horizontal="center" vertical="center"/>
      <protection hidden="1"/>
    </xf>
    <xf numFmtId="4" fontId="1" fillId="0" borderId="32" xfId="2" applyNumberFormat="1" applyBorder="1" applyAlignment="1" applyProtection="1">
      <alignment horizontal="center" vertical="center"/>
      <protection hidden="1"/>
    </xf>
    <xf numFmtId="4" fontId="31" fillId="0" borderId="32" xfId="7" applyNumberFormat="1" applyFont="1" applyBorder="1" applyAlignment="1" applyProtection="1">
      <alignment horizontal="center" vertical="center"/>
      <protection hidden="1"/>
    </xf>
    <xf numFmtId="4" fontId="31" fillId="0" borderId="71" xfId="7" applyNumberFormat="1" applyFont="1" applyBorder="1" applyAlignment="1" applyProtection="1">
      <alignment horizontal="center" vertical="center"/>
      <protection hidden="1"/>
    </xf>
    <xf numFmtId="169" fontId="6" fillId="0" borderId="7" xfId="3" applyNumberFormat="1" applyFont="1" applyBorder="1" applyAlignment="1" applyProtection="1">
      <alignment horizontal="left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49" fontId="31" fillId="0" borderId="41" xfId="1" applyNumberFormat="1" applyFont="1" applyBorder="1" applyAlignment="1" applyProtection="1">
      <alignment horizontal="center" vertical="center"/>
      <protection hidden="1"/>
    </xf>
    <xf numFmtId="49" fontId="31" fillId="0" borderId="126" xfId="1" applyNumberFormat="1" applyFont="1" applyBorder="1" applyAlignment="1" applyProtection="1">
      <alignment horizontal="center" vertical="center"/>
      <protection hidden="1"/>
    </xf>
    <xf numFmtId="49" fontId="31" fillId="0" borderId="85" xfId="1" applyNumberFormat="1" applyFont="1" applyBorder="1" applyAlignment="1" applyProtection="1">
      <alignment horizontal="center" vertical="center"/>
      <protection hidden="1"/>
    </xf>
    <xf numFmtId="49" fontId="31" fillId="0" borderId="93" xfId="1" applyNumberFormat="1" applyFont="1" applyBorder="1" applyAlignment="1" applyProtection="1">
      <alignment horizontal="center" vertical="center"/>
      <protection hidden="1"/>
    </xf>
    <xf numFmtId="49" fontId="31" fillId="0" borderId="127" xfId="1" applyNumberFormat="1" applyFont="1" applyBorder="1" applyAlignment="1" applyProtection="1">
      <alignment horizontal="center" vertical="center"/>
      <protection hidden="1"/>
    </xf>
    <xf numFmtId="0" fontId="1" fillId="0" borderId="21" xfId="2" applyBorder="1" applyAlignment="1" applyProtection="1">
      <alignment horizontal="center" vertical="center"/>
      <protection hidden="1"/>
    </xf>
    <xf numFmtId="0" fontId="1" fillId="0" borderId="21" xfId="2" applyBorder="1" applyAlignment="1" applyProtection="1">
      <alignment horizontal="left" vertical="center" wrapText="1"/>
      <protection hidden="1"/>
    </xf>
    <xf numFmtId="4" fontId="1" fillId="0" borderId="21" xfId="2" applyNumberFormat="1" applyBorder="1" applyAlignment="1" applyProtection="1">
      <alignment horizontal="center" vertical="center"/>
      <protection hidden="1"/>
    </xf>
    <xf numFmtId="4" fontId="1" fillId="0" borderId="21" xfId="7" applyNumberFormat="1" applyBorder="1" applyAlignment="1" applyProtection="1">
      <alignment horizontal="center" vertical="center"/>
      <protection hidden="1"/>
    </xf>
    <xf numFmtId="49" fontId="31" fillId="0" borderId="128" xfId="1" applyNumberFormat="1" applyFont="1" applyBorder="1" applyAlignment="1" applyProtection="1">
      <alignment horizontal="center" vertical="center"/>
      <protection hidden="1"/>
    </xf>
    <xf numFmtId="49" fontId="31" fillId="0" borderId="129" xfId="1" applyNumberFormat="1" applyFont="1" applyBorder="1" applyAlignment="1" applyProtection="1">
      <alignment horizontal="center" vertical="center"/>
      <protection hidden="1"/>
    </xf>
    <xf numFmtId="0" fontId="31" fillId="0" borderId="80" xfId="1" quotePrefix="1" applyFont="1" applyBorder="1" applyAlignment="1" applyProtection="1">
      <alignment horizontal="center" vertical="center" wrapText="1"/>
      <protection hidden="1"/>
    </xf>
    <xf numFmtId="4" fontId="1" fillId="0" borderId="80" xfId="2" applyNumberFormat="1" applyBorder="1" applyAlignment="1" applyProtection="1">
      <alignment horizontal="center" vertical="center"/>
      <protection hidden="1"/>
    </xf>
    <xf numFmtId="165" fontId="31" fillId="0" borderId="80" xfId="3" applyFont="1" applyBorder="1" applyAlignment="1" applyProtection="1">
      <alignment horizontal="right" vertical="center"/>
      <protection hidden="1"/>
    </xf>
    <xf numFmtId="4" fontId="1" fillId="0" borderId="33" xfId="7" applyNumberFormat="1" applyBorder="1" applyAlignment="1" applyProtection="1">
      <alignment horizontal="center" vertical="center"/>
      <protection hidden="1"/>
    </xf>
    <xf numFmtId="0" fontId="31" fillId="0" borderId="21" xfId="1" quotePrefix="1" applyFont="1" applyBorder="1" applyAlignment="1" applyProtection="1">
      <alignment horizontal="center" vertical="center" wrapText="1"/>
      <protection hidden="1"/>
    </xf>
    <xf numFmtId="0" fontId="31" fillId="0" borderId="33" xfId="1" quotePrefix="1" applyFont="1" applyBorder="1" applyAlignment="1" applyProtection="1">
      <alignment horizontal="center" vertical="center" wrapText="1"/>
      <protection hidden="1"/>
    </xf>
    <xf numFmtId="10" fontId="31" fillId="0" borderId="130" xfId="6" applyNumberFormat="1" applyFont="1" applyBorder="1" applyAlignment="1" applyProtection="1">
      <alignment horizontal="center" vertical="center"/>
      <protection hidden="1"/>
    </xf>
    <xf numFmtId="4" fontId="14" fillId="0" borderId="30" xfId="3" applyNumberFormat="1" applyFont="1" applyBorder="1" applyAlignment="1" applyProtection="1">
      <alignment horizontal="centerContinuous" vertical="center"/>
      <protection hidden="1"/>
    </xf>
    <xf numFmtId="10" fontId="14" fillId="0" borderId="31" xfId="6" applyNumberFormat="1" applyFont="1" applyBorder="1" applyAlignment="1" applyProtection="1">
      <alignment horizontal="center" vertical="center" wrapText="1"/>
      <protection hidden="1"/>
    </xf>
    <xf numFmtId="4" fontId="1" fillId="0" borderId="43" xfId="2" applyNumberFormat="1" applyBorder="1" applyAlignment="1" applyProtection="1">
      <alignment horizontal="center" vertical="center"/>
      <protection hidden="1"/>
    </xf>
    <xf numFmtId="0" fontId="1" fillId="0" borderId="131" xfId="2" applyBorder="1" applyAlignment="1" applyProtection="1">
      <alignment horizontal="left" vertical="center" wrapText="1"/>
      <protection hidden="1"/>
    </xf>
    <xf numFmtId="0" fontId="1" fillId="0" borderId="61" xfId="2" applyBorder="1" applyAlignment="1" applyProtection="1">
      <alignment horizontal="left" vertical="center" wrapText="1"/>
      <protection hidden="1"/>
    </xf>
    <xf numFmtId="4" fontId="1" fillId="0" borderId="132" xfId="2" applyNumberFormat="1" applyBorder="1" applyAlignment="1" applyProtection="1">
      <alignment horizontal="center" vertical="center"/>
      <protection hidden="1"/>
    </xf>
    <xf numFmtId="4" fontId="1" fillId="0" borderId="132" xfId="7" applyNumberFormat="1" applyBorder="1" applyAlignment="1" applyProtection="1">
      <alignment horizontal="center" vertical="center"/>
      <protection hidden="1"/>
    </xf>
    <xf numFmtId="4" fontId="1" fillId="0" borderId="87" xfId="7" applyNumberFormat="1" applyBorder="1" applyAlignment="1" applyProtection="1">
      <alignment horizontal="center" vertical="center"/>
      <protection hidden="1"/>
    </xf>
    <xf numFmtId="0" fontId="1" fillId="0" borderId="133" xfId="2" applyBorder="1" applyAlignment="1" applyProtection="1">
      <alignment horizontal="center" vertical="center"/>
      <protection hidden="1"/>
    </xf>
    <xf numFmtId="0" fontId="1" fillId="0" borderId="61" xfId="2" applyBorder="1" applyAlignment="1" applyProtection="1">
      <alignment horizontal="center" vertical="center"/>
      <protection hidden="1"/>
    </xf>
    <xf numFmtId="0" fontId="31" fillId="0" borderId="131" xfId="1" applyFont="1" applyBorder="1" applyAlignment="1" applyProtection="1">
      <alignment horizontal="center" vertical="center" wrapText="1"/>
      <protection hidden="1"/>
    </xf>
    <xf numFmtId="0" fontId="31" fillId="0" borderId="134" xfId="1" applyFont="1" applyBorder="1" applyAlignment="1" applyProtection="1">
      <alignment horizontal="center" vertical="center" wrapText="1"/>
      <protection hidden="1"/>
    </xf>
    <xf numFmtId="0" fontId="31" fillId="0" borderId="135" xfId="1" applyFont="1" applyBorder="1" applyAlignment="1" applyProtection="1">
      <alignment horizontal="center" vertical="center" wrapText="1"/>
      <protection hidden="1"/>
    </xf>
    <xf numFmtId="0" fontId="31" fillId="0" borderId="137" xfId="1" applyFont="1" applyBorder="1" applyAlignment="1" applyProtection="1">
      <alignment horizontal="center" vertical="center" wrapText="1"/>
      <protection hidden="1"/>
    </xf>
    <xf numFmtId="0" fontId="1" fillId="0" borderId="136" xfId="2" applyBorder="1" applyAlignment="1" applyProtection="1">
      <alignment horizontal="left" vertical="center" wrapText="1"/>
      <protection hidden="1"/>
    </xf>
    <xf numFmtId="4" fontId="1" fillId="0" borderId="136" xfId="7" applyNumberFormat="1" applyBorder="1" applyAlignment="1" applyProtection="1">
      <alignment horizontal="center" vertical="center"/>
      <protection hidden="1"/>
    </xf>
    <xf numFmtId="49" fontId="31" fillId="0" borderId="138" xfId="1" applyNumberFormat="1" applyFont="1" applyBorder="1" applyAlignment="1" applyProtection="1">
      <alignment horizontal="center" vertical="center"/>
      <protection hidden="1"/>
    </xf>
    <xf numFmtId="4" fontId="1" fillId="0" borderId="90" xfId="7" applyNumberFormat="1" applyBorder="1" applyAlignment="1" applyProtection="1">
      <alignment horizontal="center" vertical="center"/>
      <protection hidden="1"/>
    </xf>
    <xf numFmtId="4" fontId="1" fillId="0" borderId="32" xfId="7" applyNumberFormat="1" applyBorder="1" applyAlignment="1" applyProtection="1">
      <alignment horizontal="center" vertical="center"/>
      <protection hidden="1"/>
    </xf>
    <xf numFmtId="0" fontId="20" fillId="0" borderId="1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4" fontId="11" fillId="0" borderId="0" xfId="1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165" fontId="31" fillId="0" borderId="0" xfId="3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14" fillId="0" borderId="0" xfId="1" applyFont="1" applyAlignment="1" applyProtection="1">
      <alignment horizontal="centerContinuous" vertical="center" wrapText="1"/>
      <protection locked="0"/>
    </xf>
    <xf numFmtId="0" fontId="6" fillId="0" borderId="0" xfId="1" applyFont="1" applyAlignment="1" applyProtection="1">
      <alignment horizontal="centerContinuous" vertical="center" wrapText="1"/>
      <protection locked="0"/>
    </xf>
    <xf numFmtId="0" fontId="15" fillId="0" borderId="0" xfId="1" applyFont="1" applyAlignment="1" applyProtection="1">
      <alignment horizontal="centerContinuous" vertical="center" wrapText="1"/>
      <protection locked="0"/>
    </xf>
    <xf numFmtId="4" fontId="12" fillId="0" borderId="0" xfId="1" applyNumberFormat="1" applyFont="1" applyAlignment="1" applyProtection="1">
      <alignment horizontal="centerContinuous" vertical="center" wrapText="1"/>
      <protection locked="0"/>
    </xf>
    <xf numFmtId="0" fontId="12" fillId="0" borderId="0" xfId="1" applyFont="1" applyAlignment="1" applyProtection="1">
      <alignment horizontal="centerContinuous" vertical="center" wrapText="1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10" fontId="15" fillId="0" borderId="0" xfId="1" applyNumberFormat="1" applyFont="1" applyAlignment="1" applyProtection="1">
      <alignment horizontal="center" vertical="center"/>
      <protection locked="0"/>
    </xf>
    <xf numFmtId="4" fontId="1" fillId="0" borderId="0" xfId="2" applyNumberFormat="1" applyAlignment="1" applyProtection="1">
      <alignment vertical="center"/>
      <protection locked="0"/>
    </xf>
    <xf numFmtId="2" fontId="29" fillId="0" borderId="0" xfId="0" applyNumberFormat="1" applyFont="1" applyAlignment="1" applyProtection="1">
      <alignment vertical="center"/>
      <protection locked="0"/>
    </xf>
    <xf numFmtId="2" fontId="29" fillId="0" borderId="0" xfId="0" applyNumberFormat="1" applyFont="1" applyAlignment="1" applyProtection="1">
      <alignment horizontal="centerContinuous" vertical="center"/>
      <protection locked="0"/>
    </xf>
    <xf numFmtId="2" fontId="27" fillId="0" borderId="0" xfId="0" applyNumberFormat="1" applyFont="1" applyAlignment="1" applyProtection="1">
      <alignment horizontal="centerContinuous" vertical="center"/>
      <protection locked="0"/>
    </xf>
    <xf numFmtId="2" fontId="29" fillId="0" borderId="0" xfId="0" applyNumberFormat="1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vertical="center"/>
      <protection locked="0"/>
    </xf>
    <xf numFmtId="2" fontId="28" fillId="0" borderId="0" xfId="0" applyNumberFormat="1" applyFont="1" applyAlignment="1" applyProtection="1">
      <alignment horizontal="centerContinuous" vertical="center"/>
      <protection locked="0"/>
    </xf>
    <xf numFmtId="2" fontId="27" fillId="0" borderId="0" xfId="0" applyNumberFormat="1" applyFont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centerContinuous" vertical="center"/>
      <protection hidden="1"/>
    </xf>
    <xf numFmtId="4" fontId="31" fillId="0" borderId="25" xfId="7" applyNumberFormat="1" applyFont="1" applyBorder="1" applyAlignment="1" applyProtection="1">
      <alignment horizontal="center" vertical="center"/>
      <protection hidden="1"/>
    </xf>
    <xf numFmtId="4" fontId="31" fillId="0" borderId="30" xfId="7" applyNumberFormat="1" applyFont="1" applyBorder="1" applyAlignment="1" applyProtection="1">
      <alignment horizontal="center" vertical="center"/>
      <protection hidden="1"/>
    </xf>
    <xf numFmtId="4" fontId="31" fillId="0" borderId="21" xfId="7" applyNumberFormat="1" applyFont="1" applyBorder="1" applyAlignment="1" applyProtection="1">
      <alignment horizontal="center" vertical="center"/>
      <protection hidden="1"/>
    </xf>
    <xf numFmtId="4" fontId="31" fillId="0" borderId="69" xfId="7" applyNumberFormat="1" applyFont="1" applyBorder="1" applyAlignment="1" applyProtection="1">
      <alignment horizontal="center" vertical="center"/>
      <protection hidden="1"/>
    </xf>
    <xf numFmtId="4" fontId="31" fillId="0" borderId="80" xfId="7" applyNumberFormat="1" applyFont="1" applyBorder="1" applyAlignment="1" applyProtection="1">
      <alignment horizontal="center" vertical="center"/>
      <protection hidden="1"/>
    </xf>
    <xf numFmtId="4" fontId="31" fillId="0" borderId="91" xfId="7" applyNumberFormat="1" applyFont="1" applyBorder="1" applyAlignment="1" applyProtection="1">
      <alignment horizontal="center" vertical="center"/>
      <protection hidden="1"/>
    </xf>
    <xf numFmtId="4" fontId="31" fillId="0" borderId="38" xfId="7" applyNumberFormat="1" applyFont="1" applyBorder="1" applyAlignment="1" applyProtection="1">
      <alignment horizontal="center" vertical="center"/>
      <protection hidden="1"/>
    </xf>
    <xf numFmtId="4" fontId="31" fillId="8" borderId="74" xfId="7" applyNumberFormat="1" applyFont="1" applyFill="1" applyBorder="1" applyAlignment="1" applyProtection="1">
      <alignment horizontal="center" vertical="center"/>
      <protection locked="0"/>
    </xf>
    <xf numFmtId="4" fontId="31" fillId="8" borderId="90" xfId="7" applyNumberFormat="1" applyFont="1" applyFill="1" applyBorder="1" applyAlignment="1" applyProtection="1">
      <alignment horizontal="center" vertical="center"/>
      <protection locked="0"/>
    </xf>
    <xf numFmtId="4" fontId="31" fillId="8" borderId="88" xfId="7" applyNumberFormat="1" applyFont="1" applyFill="1" applyBorder="1" applyAlignment="1" applyProtection="1">
      <alignment horizontal="center" vertical="center"/>
      <protection locked="0"/>
    </xf>
    <xf numFmtId="4" fontId="31" fillId="8" borderId="25" xfId="7" applyNumberFormat="1" applyFont="1" applyFill="1" applyBorder="1" applyAlignment="1" applyProtection="1">
      <alignment horizontal="center" vertical="center"/>
      <protection locked="0"/>
    </xf>
    <xf numFmtId="4" fontId="31" fillId="8" borderId="100" xfId="7" applyNumberFormat="1" applyFont="1" applyFill="1" applyBorder="1" applyAlignment="1" applyProtection="1">
      <alignment horizontal="center" vertical="center"/>
      <protection locked="0"/>
    </xf>
    <xf numFmtId="4" fontId="31" fillId="8" borderId="98" xfId="7" applyNumberFormat="1" applyFont="1" applyFill="1" applyBorder="1" applyAlignment="1" applyProtection="1">
      <alignment horizontal="center" vertical="center"/>
      <protection locked="0"/>
    </xf>
    <xf numFmtId="4" fontId="31" fillId="8" borderId="71" xfId="7" applyNumberFormat="1" applyFont="1" applyFill="1" applyBorder="1" applyAlignment="1" applyProtection="1">
      <alignment horizontal="center" vertical="center"/>
      <protection locked="0"/>
    </xf>
    <xf numFmtId="4" fontId="31" fillId="8" borderId="140" xfId="7" applyNumberFormat="1" applyFont="1" applyFill="1" applyBorder="1" applyAlignment="1" applyProtection="1">
      <alignment horizontal="center" vertical="center"/>
      <protection locked="0"/>
    </xf>
    <xf numFmtId="4" fontId="31" fillId="8" borderId="139" xfId="7" applyNumberFormat="1" applyFont="1" applyFill="1" applyBorder="1" applyAlignment="1" applyProtection="1">
      <alignment horizontal="center" vertical="center"/>
      <protection locked="0"/>
    </xf>
    <xf numFmtId="4" fontId="31" fillId="8" borderId="78" xfId="7" applyNumberFormat="1" applyFont="1" applyFill="1" applyBorder="1" applyAlignment="1" applyProtection="1">
      <alignment horizontal="center" vertical="center"/>
      <protection locked="0"/>
    </xf>
    <xf numFmtId="4" fontId="31" fillId="8" borderId="80" xfId="7" applyNumberFormat="1" applyFont="1" applyFill="1" applyBorder="1" applyAlignment="1" applyProtection="1">
      <alignment horizontal="center" vertical="center"/>
      <protection locked="0"/>
    </xf>
    <xf numFmtId="4" fontId="31" fillId="8" borderId="68" xfId="7" applyNumberFormat="1" applyFont="1" applyFill="1" applyBorder="1" applyAlignment="1" applyProtection="1">
      <alignment horizontal="center" vertical="center"/>
      <protection locked="0"/>
    </xf>
    <xf numFmtId="4" fontId="31" fillId="8" borderId="65" xfId="7" applyNumberFormat="1" applyFont="1" applyFill="1" applyBorder="1" applyAlignment="1" applyProtection="1">
      <alignment horizontal="center" vertical="center"/>
      <protection locked="0"/>
    </xf>
    <xf numFmtId="4" fontId="31" fillId="8" borderId="73" xfId="7" applyNumberFormat="1" applyFont="1" applyFill="1" applyBorder="1" applyAlignment="1" applyProtection="1">
      <alignment horizontal="center" vertical="center"/>
      <protection locked="0"/>
    </xf>
    <xf numFmtId="4" fontId="31" fillId="8" borderId="77" xfId="7" applyNumberFormat="1" applyFont="1" applyFill="1" applyBorder="1" applyAlignment="1" applyProtection="1">
      <alignment horizontal="center" vertical="center"/>
      <protection locked="0"/>
    </xf>
    <xf numFmtId="4" fontId="31" fillId="8" borderId="70" xfId="7" applyNumberFormat="1" applyFont="1" applyFill="1" applyBorder="1" applyAlignment="1" applyProtection="1">
      <alignment horizontal="center" vertical="center"/>
      <protection locked="0"/>
    </xf>
    <xf numFmtId="4" fontId="31" fillId="8" borderId="75" xfId="7" applyNumberFormat="1" applyFont="1" applyFill="1" applyBorder="1" applyAlignment="1" applyProtection="1">
      <alignment horizontal="center" vertical="center"/>
      <protection locked="0"/>
    </xf>
    <xf numFmtId="4" fontId="31" fillId="8" borderId="32" xfId="7" applyNumberFormat="1" applyFont="1" applyFill="1" applyBorder="1" applyAlignment="1" applyProtection="1">
      <alignment horizontal="center" vertical="center"/>
      <protection locked="0"/>
    </xf>
    <xf numFmtId="4" fontId="31" fillId="8" borderId="21" xfId="7" applyNumberFormat="1" applyFont="1" applyFill="1" applyBorder="1" applyAlignment="1" applyProtection="1">
      <alignment horizontal="center" vertical="center"/>
      <protection locked="0"/>
    </xf>
    <xf numFmtId="4" fontId="31" fillId="8" borderId="69" xfId="7" applyNumberFormat="1" applyFont="1" applyFill="1" applyBorder="1" applyAlignment="1" applyProtection="1">
      <alignment horizontal="center" vertical="center"/>
      <protection locked="0"/>
    </xf>
    <xf numFmtId="4" fontId="31" fillId="8" borderId="30" xfId="7" applyNumberFormat="1" applyFont="1" applyFill="1" applyBorder="1" applyAlignment="1" applyProtection="1">
      <alignment horizontal="center" vertical="center"/>
      <protection locked="0"/>
    </xf>
    <xf numFmtId="10" fontId="8" fillId="8" borderId="39" xfId="6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3" fillId="0" borderId="0" xfId="1" applyFont="1" applyAlignment="1" applyProtection="1">
      <alignment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4" fontId="23" fillId="0" borderId="0" xfId="1" applyNumberFormat="1" applyFont="1" applyAlignment="1" applyProtection="1">
      <alignment horizontal="center" vertical="center"/>
      <protection locked="0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4" fillId="0" borderId="0" xfId="1" applyFont="1" applyAlignment="1" applyProtection="1">
      <alignment vertical="center"/>
      <protection locked="0"/>
    </xf>
    <xf numFmtId="0" fontId="1" fillId="0" borderId="0" xfId="1" applyProtection="1">
      <protection locked="0"/>
    </xf>
    <xf numFmtId="9" fontId="1" fillId="0" borderId="0" xfId="11" applyFont="1" applyProtection="1">
      <protection locked="0"/>
    </xf>
    <xf numFmtId="167" fontId="1" fillId="0" borderId="0" xfId="1" applyNumberFormat="1" applyProtection="1">
      <protection locked="0"/>
    </xf>
    <xf numFmtId="10" fontId="1" fillId="0" borderId="0" xfId="1" applyNumberFormat="1" applyProtection="1">
      <protection locked="0"/>
    </xf>
    <xf numFmtId="0" fontId="1" fillId="0" borderId="1" xfId="1" applyBorder="1" applyProtection="1">
      <protection locked="0"/>
    </xf>
    <xf numFmtId="0" fontId="1" fillId="0" borderId="0" xfId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10" fontId="1" fillId="0" borderId="0" xfId="1" applyNumberFormat="1" applyAlignment="1" applyProtection="1">
      <alignment vertical="center"/>
      <protection locked="0"/>
    </xf>
    <xf numFmtId="0" fontId="0" fillId="0" borderId="0" xfId="1" applyFont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0" fontId="15" fillId="0" borderId="0" xfId="1" applyFont="1" applyAlignment="1" applyProtection="1">
      <alignment horizontal="centerContinuous"/>
      <protection locked="0"/>
    </xf>
    <xf numFmtId="0" fontId="3" fillId="0" borderId="3" xfId="1" applyFont="1" applyBorder="1" applyAlignment="1" applyProtection="1">
      <alignment vertical="center" wrapText="1"/>
      <protection hidden="1"/>
    </xf>
    <xf numFmtId="0" fontId="3" fillId="0" borderId="4" xfId="1" applyFont="1" applyBorder="1" applyAlignment="1" applyProtection="1">
      <alignment vertical="center" wrapText="1"/>
      <protection hidden="1"/>
    </xf>
    <xf numFmtId="166" fontId="6" fillId="0" borderId="2" xfId="1" applyNumberFormat="1" applyFont="1" applyBorder="1" applyAlignment="1" applyProtection="1">
      <alignment vertical="center" wrapText="1"/>
      <protection hidden="1"/>
    </xf>
    <xf numFmtId="0" fontId="7" fillId="0" borderId="0" xfId="1" applyFont="1" applyAlignment="1" applyProtection="1">
      <alignment horizontal="right" vertical="center"/>
      <protection hidden="1"/>
    </xf>
    <xf numFmtId="181" fontId="6" fillId="0" borderId="2" xfId="3" applyNumberFormat="1" applyFont="1" applyBorder="1" applyAlignment="1" applyProtection="1">
      <alignment vertical="center"/>
      <protection hidden="1"/>
    </xf>
    <xf numFmtId="178" fontId="6" fillId="0" borderId="2" xfId="3" applyNumberFormat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0" fillId="4" borderId="104" xfId="2" applyFont="1" applyFill="1" applyBorder="1" applyAlignment="1" applyProtection="1">
      <alignment horizontal="center" vertical="center"/>
      <protection hidden="1"/>
    </xf>
    <xf numFmtId="0" fontId="10" fillId="4" borderId="105" xfId="2" applyFont="1" applyFill="1" applyBorder="1" applyAlignment="1" applyProtection="1">
      <alignment horizontal="center" vertical="center"/>
      <protection hidden="1"/>
    </xf>
    <xf numFmtId="0" fontId="14" fillId="0" borderId="106" xfId="2" applyFont="1" applyBorder="1" applyAlignment="1" applyProtection="1">
      <alignment vertical="center"/>
      <protection hidden="1"/>
    </xf>
    <xf numFmtId="0" fontId="14" fillId="0" borderId="52" xfId="2" applyFont="1" applyBorder="1" applyAlignment="1" applyProtection="1">
      <alignment vertical="center"/>
      <protection hidden="1"/>
    </xf>
    <xf numFmtId="0" fontId="14" fillId="0" borderId="0" xfId="2" applyFont="1" applyAlignment="1" applyProtection="1">
      <alignment vertical="center"/>
      <protection hidden="1"/>
    </xf>
    <xf numFmtId="167" fontId="12" fillId="9" borderId="110" xfId="12" applyNumberFormat="1" applyFont="1" applyFill="1" applyBorder="1" applyAlignment="1" applyProtection="1">
      <alignment horizontal="center" vertical="center"/>
      <protection hidden="1"/>
    </xf>
    <xf numFmtId="170" fontId="11" fillId="0" borderId="15" xfId="1" applyNumberFormat="1" applyFont="1" applyBorder="1" applyAlignment="1" applyProtection="1">
      <alignment horizontal="center" vertical="center" wrapText="1"/>
      <protection hidden="1"/>
    </xf>
    <xf numFmtId="0" fontId="11" fillId="0" borderId="17" xfId="1" applyFont="1" applyBorder="1" applyAlignment="1" applyProtection="1">
      <alignment horizontal="center" vertical="center" wrapText="1"/>
      <protection hidden="1"/>
    </xf>
    <xf numFmtId="10" fontId="6" fillId="0" borderId="17" xfId="2" applyNumberFormat="1" applyFont="1" applyBorder="1" applyAlignment="1" applyProtection="1">
      <alignment horizontal="center" vertical="center"/>
      <protection hidden="1"/>
    </xf>
    <xf numFmtId="183" fontId="6" fillId="0" borderId="17" xfId="2" applyNumberFormat="1" applyFont="1" applyBorder="1" applyAlignment="1" applyProtection="1">
      <alignment horizontal="center" vertical="center"/>
      <protection hidden="1"/>
    </xf>
    <xf numFmtId="167" fontId="12" fillId="9" borderId="17" xfId="12" applyNumberFormat="1" applyFont="1" applyFill="1" applyBorder="1" applyAlignment="1" applyProtection="1">
      <alignment horizontal="center" vertical="center"/>
      <protection hidden="1"/>
    </xf>
    <xf numFmtId="10" fontId="1" fillId="8" borderId="107" xfId="2" applyNumberFormat="1" applyFill="1" applyBorder="1" applyAlignment="1" applyProtection="1">
      <alignment horizontal="center" vertical="center"/>
      <protection locked="0"/>
    </xf>
    <xf numFmtId="10" fontId="1" fillId="8" borderId="108" xfId="2" applyNumberFormat="1" applyFill="1" applyBorder="1" applyAlignment="1" applyProtection="1">
      <alignment horizontal="center" vertical="center"/>
      <protection locked="0"/>
    </xf>
    <xf numFmtId="10" fontId="1" fillId="8" borderId="110" xfId="2" applyNumberFormat="1" applyFill="1" applyBorder="1" applyAlignment="1" applyProtection="1">
      <alignment horizontal="center" vertical="center"/>
      <protection locked="0"/>
    </xf>
    <xf numFmtId="0" fontId="0" fillId="0" borderId="13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47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50" xfId="1" applyFont="1" applyBorder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0" fontId="3" fillId="0" borderId="48" xfId="1" applyFont="1" applyBorder="1" applyProtection="1">
      <protection locked="0"/>
    </xf>
    <xf numFmtId="0" fontId="0" fillId="0" borderId="48" xfId="0" applyBorder="1" applyProtection="1">
      <protection locked="0"/>
    </xf>
    <xf numFmtId="0" fontId="4" fillId="0" borderId="48" xfId="1" applyFont="1" applyBorder="1" applyAlignment="1" applyProtection="1">
      <alignment vertical="center"/>
      <protection locked="0"/>
    </xf>
    <xf numFmtId="0" fontId="0" fillId="0" borderId="51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25" fillId="0" borderId="0" xfId="10" applyNumberFormat="1" applyFont="1" applyFill="1" applyBorder="1" applyAlignment="1" applyProtection="1">
      <alignment horizontal="center" vertical="center"/>
      <protection locked="0"/>
    </xf>
    <xf numFmtId="49" fontId="25" fillId="0" borderId="0" xfId="9" applyNumberFormat="1" applyFont="1" applyBorder="1" applyAlignment="1" applyProtection="1">
      <alignment horizontal="left" vertical="center"/>
      <protection locked="0"/>
    </xf>
    <xf numFmtId="165" fontId="25" fillId="0" borderId="0" xfId="1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28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horizontal="left" vertical="center" wrapText="1"/>
      <protection locked="0"/>
    </xf>
    <xf numFmtId="0" fontId="37" fillId="0" borderId="0" xfId="0" applyFont="1" applyProtection="1">
      <protection locked="0"/>
    </xf>
    <xf numFmtId="4" fontId="1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/>
      <protection locked="0"/>
    </xf>
    <xf numFmtId="2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 wrapText="1"/>
      <protection hidden="1"/>
    </xf>
    <xf numFmtId="0" fontId="6" fillId="0" borderId="11" xfId="1" applyFont="1" applyBorder="1" applyAlignment="1" applyProtection="1">
      <alignment horizontal="left" vertical="center" wrapText="1"/>
      <protection hidden="1"/>
    </xf>
    <xf numFmtId="0" fontId="6" fillId="0" borderId="11" xfId="1" applyFont="1" applyBorder="1" applyAlignment="1" applyProtection="1">
      <alignment vertical="center" wrapText="1"/>
      <protection hidden="1"/>
    </xf>
    <xf numFmtId="0" fontId="0" fillId="0" borderId="49" xfId="0" applyBorder="1" applyProtection="1">
      <protection hidden="1"/>
    </xf>
    <xf numFmtId="0" fontId="6" fillId="0" borderId="50" xfId="1" applyFont="1" applyBorder="1" applyAlignment="1" applyProtection="1">
      <alignment horizontal="left" vertical="center" wrapText="1"/>
      <protection hidden="1"/>
    </xf>
    <xf numFmtId="4" fontId="6" fillId="0" borderId="0" xfId="1" applyNumberFormat="1" applyFont="1" applyAlignment="1" applyProtection="1">
      <alignment horizontal="left" vertical="center" wrapText="1"/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14" fillId="0" borderId="0" xfId="1" applyFont="1" applyAlignment="1" applyProtection="1">
      <alignment horizontal="left" vertical="center"/>
      <protection hidden="1"/>
    </xf>
    <xf numFmtId="166" fontId="14" fillId="0" borderId="2" xfId="3" applyNumberFormat="1" applyFont="1" applyBorder="1" applyAlignment="1" applyProtection="1">
      <alignment horizontal="center" vertical="center" wrapText="1"/>
      <protection hidden="1"/>
    </xf>
    <xf numFmtId="4" fontId="14" fillId="0" borderId="0" xfId="1" applyNumberFormat="1" applyFont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4" fillId="0" borderId="0" xfId="1" applyFont="1" applyAlignment="1" applyProtection="1">
      <alignment vertical="center" wrapText="1"/>
      <protection hidden="1"/>
    </xf>
    <xf numFmtId="167" fontId="14" fillId="0" borderId="2" xfId="3" applyNumberFormat="1" applyFont="1" applyBorder="1" applyAlignment="1" applyProtection="1">
      <alignment horizontal="center" vertical="center"/>
      <protection hidden="1"/>
    </xf>
    <xf numFmtId="0" fontId="6" fillId="0" borderId="51" xfId="1" applyFont="1" applyBorder="1" applyAlignment="1" applyProtection="1">
      <alignment horizontal="left" vertical="center" wrapText="1"/>
      <protection hidden="1"/>
    </xf>
    <xf numFmtId="0" fontId="6" fillId="0" borderId="52" xfId="1" applyFont="1" applyBorder="1" applyAlignment="1" applyProtection="1">
      <alignment horizontal="left" vertical="center" wrapText="1"/>
      <protection hidden="1"/>
    </xf>
    <xf numFmtId="0" fontId="11" fillId="0" borderId="52" xfId="1" applyFont="1" applyBorder="1" applyAlignment="1" applyProtection="1">
      <alignment vertical="center" wrapText="1"/>
      <protection hidden="1"/>
    </xf>
    <xf numFmtId="0" fontId="14" fillId="0" borderId="52" xfId="1" applyFont="1" applyBorder="1" applyAlignment="1" applyProtection="1">
      <alignment horizontal="left" vertical="center" wrapText="1"/>
      <protection hidden="1"/>
    </xf>
    <xf numFmtId="178" fontId="14" fillId="0" borderId="53" xfId="3" applyNumberFormat="1" applyFont="1" applyBorder="1" applyAlignment="1" applyProtection="1">
      <alignment horizontal="center" vertical="center" wrapText="1"/>
      <protection hidden="1"/>
    </xf>
    <xf numFmtId="0" fontId="11" fillId="0" borderId="11" xfId="1" applyFont="1" applyBorder="1" applyAlignment="1" applyProtection="1">
      <alignment horizontal="left" vertical="center" wrapText="1"/>
      <protection hidden="1"/>
    </xf>
    <xf numFmtId="0" fontId="14" fillId="0" borderId="11" xfId="1" applyFont="1" applyBorder="1" applyAlignment="1" applyProtection="1">
      <alignment horizontal="left" vertical="center" wrapText="1"/>
      <protection hidden="1"/>
    </xf>
    <xf numFmtId="179" fontId="14" fillId="0" borderId="11" xfId="3" applyNumberFormat="1" applyFont="1" applyBorder="1" applyAlignment="1" applyProtection="1">
      <alignment horizontal="right" vertical="center" wrapText="1"/>
      <protection hidden="1"/>
    </xf>
    <xf numFmtId="49" fontId="25" fillId="0" borderId="57" xfId="9" applyNumberFormat="1" applyFont="1" applyBorder="1" applyAlignment="1" applyProtection="1">
      <alignment horizontal="center" vertical="center"/>
      <protection hidden="1"/>
    </xf>
    <xf numFmtId="0" fontId="0" fillId="0" borderId="58" xfId="0" applyBorder="1" applyProtection="1">
      <protection hidden="1"/>
    </xf>
    <xf numFmtId="0" fontId="25" fillId="0" borderId="58" xfId="10" applyNumberFormat="1" applyFont="1" applyFill="1" applyBorder="1" applyAlignment="1" applyProtection="1">
      <alignment horizontal="left" vertical="center"/>
      <protection hidden="1"/>
    </xf>
    <xf numFmtId="0" fontId="25" fillId="0" borderId="58" xfId="10" applyNumberFormat="1" applyFont="1" applyFill="1" applyBorder="1" applyAlignment="1" applyProtection="1">
      <alignment horizontal="center" vertical="center"/>
      <protection hidden="1"/>
    </xf>
    <xf numFmtId="165" fontId="25" fillId="0" borderId="58" xfId="10" applyNumberFormat="1" applyFont="1" applyFill="1" applyBorder="1" applyAlignment="1" applyProtection="1">
      <alignment horizontal="center" vertical="center"/>
      <protection hidden="1"/>
    </xf>
    <xf numFmtId="165" fontId="25" fillId="0" borderId="59" xfId="10" applyNumberFormat="1" applyFont="1" applyFill="1" applyBorder="1" applyAlignment="1" applyProtection="1">
      <alignment horizontal="center" vertical="center"/>
      <protection hidden="1"/>
    </xf>
    <xf numFmtId="49" fontId="25" fillId="0" borderId="60" xfId="9" applyNumberFormat="1" applyFont="1" applyBorder="1" applyAlignment="1" applyProtection="1">
      <alignment horizontal="center" vertical="center"/>
      <protection hidden="1"/>
    </xf>
    <xf numFmtId="0" fontId="25" fillId="0" borderId="0" xfId="10" applyNumberFormat="1" applyFont="1" applyFill="1" applyBorder="1" applyAlignment="1" applyProtection="1">
      <alignment horizontal="center" vertical="center"/>
      <protection hidden="1"/>
    </xf>
    <xf numFmtId="0" fontId="25" fillId="0" borderId="61" xfId="10" applyNumberFormat="1" applyFont="1" applyFill="1" applyBorder="1" applyAlignment="1" applyProtection="1">
      <alignment horizontal="center" vertical="center"/>
      <protection hidden="1"/>
    </xf>
    <xf numFmtId="49" fontId="25" fillId="0" borderId="60" xfId="9" applyNumberFormat="1" applyFont="1" applyBorder="1" applyAlignment="1" applyProtection="1">
      <alignment horizontal="centerContinuous" vertical="center"/>
      <protection hidden="1"/>
    </xf>
    <xf numFmtId="0" fontId="25" fillId="0" borderId="0" xfId="10" applyNumberFormat="1" applyFont="1" applyFill="1" applyBorder="1" applyAlignment="1" applyProtection="1">
      <alignment horizontal="centerContinuous" vertical="center"/>
      <protection hidden="1"/>
    </xf>
    <xf numFmtId="0" fontId="26" fillId="0" borderId="60" xfId="9" applyFont="1" applyBorder="1" applyAlignment="1" applyProtection="1">
      <alignment horizontal="center" vertical="center"/>
      <protection hidden="1"/>
    </xf>
    <xf numFmtId="0" fontId="26" fillId="0" borderId="0" xfId="9" applyFont="1" applyBorder="1" applyAlignment="1" applyProtection="1">
      <alignment horizontal="left" vertical="center"/>
      <protection hidden="1"/>
    </xf>
    <xf numFmtId="0" fontId="26" fillId="0" borderId="0" xfId="10" applyNumberFormat="1" applyFont="1" applyFill="1" applyBorder="1" applyAlignment="1" applyProtection="1">
      <alignment horizontal="center" vertical="center"/>
      <protection hidden="1"/>
    </xf>
    <xf numFmtId="165" fontId="17" fillId="0" borderId="61" xfId="3" applyFont="1" applyBorder="1" applyAlignment="1" applyProtection="1">
      <alignment horizontal="left" vertical="center"/>
      <protection hidden="1"/>
    </xf>
    <xf numFmtId="49" fontId="25" fillId="0" borderId="62" xfId="9" applyNumberFormat="1" applyFont="1" applyBorder="1" applyAlignment="1" applyProtection="1">
      <alignment horizontal="left" vertical="center"/>
      <protection hidden="1"/>
    </xf>
    <xf numFmtId="0" fontId="25" fillId="0" borderId="63" xfId="10" applyNumberFormat="1" applyFont="1" applyFill="1" applyBorder="1" applyAlignment="1" applyProtection="1">
      <alignment horizontal="center" vertical="center"/>
      <protection hidden="1"/>
    </xf>
    <xf numFmtId="165" fontId="17" fillId="0" borderId="63" xfId="3" applyFont="1" applyBorder="1" applyAlignment="1" applyProtection="1">
      <alignment horizontal="left" vertical="center"/>
      <protection hidden="1"/>
    </xf>
    <xf numFmtId="165" fontId="25" fillId="0" borderId="64" xfId="10" applyNumberFormat="1" applyFont="1" applyFill="1" applyBorder="1" applyAlignment="1" applyProtection="1">
      <alignment horizontal="center" vertical="center"/>
      <protection hidden="1"/>
    </xf>
    <xf numFmtId="0" fontId="26" fillId="0" borderId="0" xfId="9" applyFont="1" applyBorder="1" applyAlignment="1" applyProtection="1">
      <alignment horizontal="left" vertical="center" wrapText="1"/>
      <protection hidden="1"/>
    </xf>
    <xf numFmtId="0" fontId="26" fillId="0" borderId="0" xfId="9" applyFont="1" applyBorder="1" applyAlignment="1" applyProtection="1">
      <alignment horizontal="center" vertical="center"/>
      <protection hidden="1"/>
    </xf>
    <xf numFmtId="165" fontId="17" fillId="8" borderId="0" xfId="3" applyFont="1" applyFill="1" applyAlignment="1" applyProtection="1">
      <alignment horizontal="left" vertical="center"/>
      <protection locked="0"/>
    </xf>
    <xf numFmtId="165" fontId="17" fillId="8" borderId="61" xfId="3" applyFont="1" applyFill="1" applyBorder="1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5" fillId="0" borderId="0" xfId="1" applyNumberFormat="1" applyFont="1" applyAlignment="1" applyProtection="1">
      <alignment horizontal="center" vertical="center"/>
      <protection locked="0"/>
    </xf>
    <xf numFmtId="172" fontId="10" fillId="4" borderId="40" xfId="3" applyNumberFormat="1" applyFont="1" applyFill="1" applyBorder="1" applyAlignment="1" applyProtection="1">
      <alignment horizontal="center" vertical="center"/>
      <protection hidden="1"/>
    </xf>
    <xf numFmtId="182" fontId="10" fillId="4" borderId="13" xfId="2" applyNumberFormat="1" applyFont="1" applyFill="1" applyBorder="1" applyAlignment="1" applyProtection="1">
      <alignment horizontal="center" vertical="center"/>
      <protection hidden="1"/>
    </xf>
    <xf numFmtId="182" fontId="10" fillId="4" borderId="51" xfId="2" applyNumberFormat="1" applyFont="1" applyFill="1" applyBorder="1" applyAlignment="1" applyProtection="1">
      <alignment horizontal="center" vertical="center"/>
      <protection hidden="1"/>
    </xf>
    <xf numFmtId="165" fontId="35" fillId="0" borderId="50" xfId="3" applyFont="1" applyBorder="1" applyAlignment="1" applyProtection="1">
      <alignment horizontal="center" vertical="center"/>
      <protection hidden="1"/>
    </xf>
    <xf numFmtId="165" fontId="35" fillId="0" borderId="51" xfId="3" applyFont="1" applyBorder="1" applyAlignment="1" applyProtection="1">
      <alignment horizontal="center" vertical="center"/>
      <protection hidden="1"/>
    </xf>
    <xf numFmtId="0" fontId="0" fillId="0" borderId="0" xfId="1" applyFont="1" applyAlignment="1" applyProtection="1">
      <alignment horizontal="center" vertical="center" wrapText="1"/>
      <protection locked="0"/>
    </xf>
    <xf numFmtId="4" fontId="6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170" fontId="11" fillId="0" borderId="124" xfId="1" applyNumberFormat="1" applyFont="1" applyBorder="1" applyAlignment="1" applyProtection="1">
      <alignment horizontal="center" vertical="center" wrapText="1"/>
      <protection hidden="1"/>
    </xf>
    <xf numFmtId="170" fontId="11" fillId="0" borderId="113" xfId="1" applyNumberFormat="1" applyFont="1" applyBorder="1" applyAlignment="1" applyProtection="1">
      <alignment horizontal="center" vertical="center" wrapText="1"/>
      <protection hidden="1"/>
    </xf>
    <xf numFmtId="0" fontId="11" fillId="0" borderId="111" xfId="1" applyFont="1" applyBorder="1" applyAlignment="1" applyProtection="1">
      <alignment horizontal="center" vertical="center" wrapText="1"/>
      <protection hidden="1"/>
    </xf>
    <xf numFmtId="0" fontId="11" fillId="0" borderId="109" xfId="1" applyFont="1" applyBorder="1" applyAlignment="1" applyProtection="1">
      <alignment horizontal="center" vertical="center" wrapText="1"/>
      <protection hidden="1"/>
    </xf>
    <xf numFmtId="10" fontId="6" fillId="0" borderId="111" xfId="2" applyNumberFormat="1" applyFont="1" applyBorder="1" applyAlignment="1" applyProtection="1">
      <alignment horizontal="center" vertical="center"/>
      <protection hidden="1"/>
    </xf>
    <xf numFmtId="10" fontId="6" fillId="0" borderId="109" xfId="2" applyNumberFormat="1" applyFont="1" applyBorder="1" applyAlignment="1" applyProtection="1">
      <alignment horizontal="center" vertical="center"/>
      <protection hidden="1"/>
    </xf>
    <xf numFmtId="183" fontId="6" fillId="0" borderId="112" xfId="2" applyNumberFormat="1" applyFont="1" applyBorder="1" applyAlignment="1" applyProtection="1">
      <alignment horizontal="center" vertical="center"/>
      <protection hidden="1"/>
    </xf>
    <xf numFmtId="183" fontId="6" fillId="0" borderId="109" xfId="2" applyNumberFormat="1" applyFont="1" applyBorder="1" applyAlignment="1" applyProtection="1">
      <alignment horizontal="center" vertical="center"/>
      <protection hidden="1"/>
    </xf>
    <xf numFmtId="165" fontId="36" fillId="4" borderId="13" xfId="3" applyFont="1" applyFill="1" applyBorder="1" applyAlignment="1" applyProtection="1">
      <alignment horizontal="center" vertical="center"/>
      <protection hidden="1"/>
    </xf>
    <xf numFmtId="165" fontId="36" fillId="4" borderId="50" xfId="3" applyFont="1" applyFill="1" applyBorder="1" applyAlignment="1" applyProtection="1">
      <alignment horizontal="center" vertical="center"/>
      <protection hidden="1"/>
    </xf>
    <xf numFmtId="165" fontId="36" fillId="4" borderId="123" xfId="3" applyFont="1" applyFill="1" applyBorder="1" applyAlignment="1" applyProtection="1">
      <alignment horizontal="center" vertical="center"/>
      <protection hidden="1"/>
    </xf>
    <xf numFmtId="170" fontId="11" fillId="0" borderId="125" xfId="1" applyNumberFormat="1" applyFont="1" applyBorder="1" applyAlignment="1" applyProtection="1">
      <alignment horizontal="center" vertical="center" wrapText="1"/>
      <protection hidden="1"/>
    </xf>
    <xf numFmtId="0" fontId="11" fillId="0" borderId="112" xfId="1" applyFont="1" applyBorder="1" applyAlignment="1" applyProtection="1">
      <alignment horizontal="center" vertical="center" wrapText="1"/>
      <protection hidden="1"/>
    </xf>
    <xf numFmtId="10" fontId="6" fillId="0" borderId="112" xfId="2" applyNumberFormat="1" applyFont="1" applyBorder="1" applyAlignment="1" applyProtection="1">
      <alignment horizontal="center" vertical="center"/>
      <protection hidden="1"/>
    </xf>
    <xf numFmtId="165" fontId="8" fillId="0" borderId="106" xfId="3" applyFont="1" applyBorder="1" applyAlignment="1" applyProtection="1">
      <alignment horizontal="center" vertical="center"/>
      <protection hidden="1"/>
    </xf>
    <xf numFmtId="165" fontId="8" fillId="0" borderId="116" xfId="3" applyFont="1" applyBorder="1" applyAlignment="1" applyProtection="1">
      <alignment horizontal="center" vertical="center"/>
      <protection hidden="1"/>
    </xf>
    <xf numFmtId="165" fontId="8" fillId="0" borderId="114" xfId="3" applyFont="1" applyBorder="1" applyAlignment="1" applyProtection="1">
      <alignment horizontal="center" vertical="center"/>
      <protection hidden="1"/>
    </xf>
    <xf numFmtId="165" fontId="8" fillId="0" borderId="117" xfId="3" applyFont="1" applyBorder="1" applyAlignment="1" applyProtection="1">
      <alignment horizontal="center" vertical="center"/>
      <protection hidden="1"/>
    </xf>
    <xf numFmtId="9" fontId="8" fillId="0" borderId="115" xfId="2" applyNumberFormat="1" applyFont="1" applyBorder="1" applyAlignment="1" applyProtection="1">
      <alignment horizontal="center" vertical="center"/>
      <protection hidden="1"/>
    </xf>
    <xf numFmtId="165" fontId="8" fillId="0" borderId="115" xfId="3" applyFont="1" applyBorder="1" applyAlignment="1" applyProtection="1">
      <alignment horizontal="center" vertical="center"/>
      <protection hidden="1"/>
    </xf>
    <xf numFmtId="165" fontId="8" fillId="0" borderId="118" xfId="3" applyFont="1" applyBorder="1" applyAlignment="1" applyProtection="1">
      <alignment horizontal="center" vertical="center"/>
      <protection hidden="1"/>
    </xf>
    <xf numFmtId="0" fontId="10" fillId="4" borderId="116" xfId="2" applyFont="1" applyFill="1" applyBorder="1" applyAlignment="1" applyProtection="1">
      <alignment horizontal="center" vertical="center"/>
      <protection hidden="1"/>
    </xf>
    <xf numFmtId="0" fontId="10" fillId="4" borderId="119" xfId="2" applyFont="1" applyFill="1" applyBorder="1" applyAlignment="1" applyProtection="1">
      <alignment horizontal="center" vertical="center"/>
      <protection hidden="1"/>
    </xf>
    <xf numFmtId="0" fontId="10" fillId="4" borderId="117" xfId="2" applyFont="1" applyFill="1" applyBorder="1" applyAlignment="1" applyProtection="1">
      <alignment horizontal="center" vertical="center"/>
      <protection hidden="1"/>
    </xf>
    <xf numFmtId="0" fontId="10" fillId="4" borderId="120" xfId="2" applyFont="1" applyFill="1" applyBorder="1" applyAlignment="1" applyProtection="1">
      <alignment horizontal="center" vertical="center"/>
      <protection hidden="1"/>
    </xf>
    <xf numFmtId="9" fontId="10" fillId="4" borderId="46" xfId="2" applyNumberFormat="1" applyFont="1" applyFill="1" applyBorder="1" applyAlignment="1" applyProtection="1">
      <alignment horizontal="center" vertical="center"/>
      <protection hidden="1"/>
    </xf>
    <xf numFmtId="9" fontId="10" fillId="4" borderId="121" xfId="2" applyNumberFormat="1" applyFont="1" applyFill="1" applyBorder="1" applyAlignment="1" applyProtection="1">
      <alignment horizontal="center" vertical="center"/>
      <protection hidden="1"/>
    </xf>
    <xf numFmtId="165" fontId="10" fillId="4" borderId="118" xfId="3" applyFont="1" applyFill="1" applyBorder="1" applyAlignment="1" applyProtection="1">
      <alignment horizontal="center" vertical="center"/>
      <protection hidden="1"/>
    </xf>
    <xf numFmtId="165" fontId="10" fillId="4" borderId="122" xfId="3" applyFont="1" applyFill="1" applyBorder="1" applyAlignment="1" applyProtection="1">
      <alignment horizontal="center" vertical="center"/>
      <protection hidden="1"/>
    </xf>
    <xf numFmtId="170" fontId="11" fillId="0" borderId="10" xfId="1" applyNumberFormat="1" applyFont="1" applyBorder="1" applyAlignment="1" applyProtection="1">
      <alignment horizontal="center" vertical="center" wrapText="1"/>
      <protection hidden="1"/>
    </xf>
    <xf numFmtId="0" fontId="11" fillId="0" borderId="12" xfId="1" applyFont="1" applyBorder="1" applyAlignment="1" applyProtection="1">
      <alignment horizontal="center" vertical="center" wrapText="1"/>
      <protection hidden="1"/>
    </xf>
    <xf numFmtId="10" fontId="6" fillId="0" borderId="12" xfId="2" applyNumberFormat="1" applyFont="1" applyBorder="1" applyAlignment="1" applyProtection="1">
      <alignment horizontal="center" vertical="center"/>
      <protection hidden="1"/>
    </xf>
    <xf numFmtId="183" fontId="6" fillId="0" borderId="12" xfId="2" applyNumberFormat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10" fillId="4" borderId="102" xfId="2" applyFont="1" applyFill="1" applyBorder="1" applyAlignment="1" applyProtection="1">
      <alignment horizontal="center" vertical="center"/>
      <protection hidden="1"/>
    </xf>
    <xf numFmtId="0" fontId="33" fillId="4" borderId="103" xfId="2" applyFont="1" applyFill="1" applyBorder="1" applyAlignment="1" applyProtection="1">
      <alignment horizontal="center" vertical="center"/>
      <protection hidden="1"/>
    </xf>
    <xf numFmtId="49" fontId="24" fillId="0" borderId="54" xfId="9" applyNumberFormat="1" applyFont="1" applyBorder="1" applyAlignment="1" applyProtection="1">
      <alignment horizontal="center" vertical="center"/>
      <protection hidden="1"/>
    </xf>
    <xf numFmtId="49" fontId="24" fillId="0" borderId="55" xfId="9" applyNumberFormat="1" applyFont="1" applyBorder="1" applyAlignment="1" applyProtection="1">
      <alignment horizontal="center" vertical="center"/>
      <protection hidden="1"/>
    </xf>
    <xf numFmtId="49" fontId="24" fillId="0" borderId="56" xfId="9" applyNumberFormat="1" applyFont="1" applyBorder="1" applyAlignment="1" applyProtection="1">
      <alignment horizontal="center" vertical="center"/>
      <protection hidden="1"/>
    </xf>
    <xf numFmtId="0" fontId="6" fillId="0" borderId="11" xfId="1" applyFont="1" applyBorder="1" applyAlignment="1" applyProtection="1">
      <alignment horizontal="left" vertical="center" wrapText="1"/>
      <protection hidden="1"/>
    </xf>
    <xf numFmtId="0" fontId="6" fillId="0" borderId="50" xfId="1" applyFont="1" applyBorder="1" applyAlignment="1" applyProtection="1">
      <alignment horizontal="left" vertical="center" wrapText="1"/>
      <protection hidden="1"/>
    </xf>
    <xf numFmtId="0" fontId="10" fillId="4" borderId="15" xfId="1" quotePrefix="1" applyFont="1" applyFill="1" applyBorder="1" applyAlignment="1" applyProtection="1">
      <alignment horizontal="left" vertical="center"/>
      <protection hidden="1"/>
    </xf>
    <xf numFmtId="0" fontId="10" fillId="4" borderId="17" xfId="1" applyFont="1" applyFill="1" applyBorder="1" applyAlignment="1" applyProtection="1">
      <alignment horizontal="left" vertical="center"/>
      <protection hidden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34" xfId="1" applyFont="1" applyBorder="1" applyAlignment="1" applyProtection="1">
      <alignment horizontal="center" vertical="center"/>
      <protection hidden="1"/>
    </xf>
    <xf numFmtId="170" fontId="11" fillId="3" borderId="15" xfId="1" applyNumberFormat="1" applyFont="1" applyFill="1" applyBorder="1" applyAlignment="1" applyProtection="1">
      <alignment horizontal="center" vertical="center" wrapText="1"/>
      <protection hidden="1"/>
    </xf>
    <xf numFmtId="170" fontId="11" fillId="3" borderId="16" xfId="1" applyNumberFormat="1" applyFont="1" applyFill="1" applyBorder="1" applyAlignment="1" applyProtection="1">
      <alignment horizontal="center" vertical="center" wrapText="1"/>
      <protection hidden="1"/>
    </xf>
    <xf numFmtId="170" fontId="11" fillId="6" borderId="15" xfId="1" applyNumberFormat="1" applyFont="1" applyFill="1" applyBorder="1" applyAlignment="1" applyProtection="1">
      <alignment horizontal="center" vertical="center" wrapText="1"/>
      <protection hidden="1"/>
    </xf>
    <xf numFmtId="170" fontId="11" fillId="6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3" fillId="0" borderId="28" xfId="1" applyFont="1" applyBorder="1" applyAlignment="1" applyProtection="1">
      <alignment horizontal="center" vertical="center"/>
      <protection hidden="1"/>
    </xf>
    <xf numFmtId="0" fontId="3" fillId="0" borderId="29" xfId="1" applyFont="1" applyBorder="1" applyAlignment="1" applyProtection="1">
      <alignment horizontal="center" vertical="center"/>
      <protection hidden="1"/>
    </xf>
    <xf numFmtId="172" fontId="10" fillId="4" borderId="39" xfId="3" applyNumberFormat="1" applyFont="1" applyFill="1" applyBorder="1" applyAlignment="1" applyProtection="1">
      <alignment horizontal="center" vertical="center"/>
      <protection hidden="1"/>
    </xf>
    <xf numFmtId="0" fontId="10" fillId="4" borderId="15" xfId="1" applyFont="1" applyFill="1" applyBorder="1" applyAlignment="1" applyProtection="1">
      <alignment horizontal="center" vertical="center"/>
      <protection hidden="1"/>
    </xf>
    <xf numFmtId="0" fontId="10" fillId="4" borderId="17" xfId="1" applyFont="1" applyFill="1" applyBorder="1" applyAlignment="1" applyProtection="1">
      <alignment horizontal="center" vertical="center"/>
      <protection hidden="1"/>
    </xf>
    <xf numFmtId="0" fontId="10" fillId="4" borderId="18" xfId="1" applyFont="1" applyFill="1" applyBorder="1" applyAlignment="1" applyProtection="1">
      <alignment horizontal="center" vertical="center"/>
      <protection hidden="1"/>
    </xf>
    <xf numFmtId="178" fontId="6" fillId="0" borderId="2" xfId="3" applyNumberFormat="1" applyFont="1" applyBorder="1" applyAlignment="1" applyProtection="1">
      <alignment vertical="center"/>
      <protection locked="0" hidden="1"/>
    </xf>
  </cellXfs>
  <cellStyles count="13">
    <cellStyle name="Excel Built-in Normal" xfId="1" xr:uid="{00000000-0005-0000-0000-000000000000}"/>
    <cellStyle name="Moeda 2" xfId="3" xr:uid="{00000000-0005-0000-0000-000001000000}"/>
    <cellStyle name="Moeda 3" xfId="12" xr:uid="{00000000-0005-0000-0000-000002000000}"/>
    <cellStyle name="Normal" xfId="0" builtinId="0"/>
    <cellStyle name="Normal 2" xfId="2" xr:uid="{00000000-0005-0000-0000-000004000000}"/>
    <cellStyle name="Normal 4" xfId="8" xr:uid="{00000000-0005-0000-0000-000005000000}"/>
    <cellStyle name="Normal_11º MEDIÇÃO - vl real.rev2" xfId="9" xr:uid="{00000000-0005-0000-0000-000006000000}"/>
    <cellStyle name="Normal_Orçamento RETIFICADO DA OBRA JUNHO - CERTO" xfId="7" xr:uid="{00000000-0005-0000-0000-000007000000}"/>
    <cellStyle name="Porcentagem" xfId="11" builtinId="5"/>
    <cellStyle name="Porcentagem 2" xfId="6" xr:uid="{00000000-0005-0000-0000-000009000000}"/>
    <cellStyle name="Separador de milhares 3" xfId="4" xr:uid="{00000000-0005-0000-0000-00000A000000}"/>
    <cellStyle name="Separador de milhares_11º MEDIÇÃO - vl real.rev2 2" xfId="10" xr:uid="{00000000-0005-0000-0000-00000B000000}"/>
    <cellStyle name="Vírgula 2" xfId="5" xr:uid="{00000000-0005-0000-0000-00000C000000}"/>
  </cellStyles>
  <dxfs count="192"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476149</xdr:colOff>
      <xdr:row>1</xdr:row>
      <xdr:rowOff>83994</xdr:rowOff>
    </xdr:from>
    <xdr:to>
      <xdr:col>1</xdr:col>
      <xdr:colOff>399949</xdr:colOff>
      <xdr:row>4</xdr:row>
      <xdr:rowOff>169719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5C3957-56B1-4E30-BD44-2A13B35A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149" y="141144"/>
          <a:ext cx="723900" cy="904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X:\Compatilhada\06%20-%20Vi&#225;rios\05%20-%20Convenios\Verbas%20Federais\Pavimenta&#231;&#227;o%20Estr.%20Ant&#244;nio%20Cassimiro%20-%20enviado%2028-11-22\024929-Pavimenta&#231;&#227;o%20Estr.%20Antonio%20Cassimiro%20(Etapa%20I)%20R$%20564.610,00\OR&#199;AMENTO\Or&#231;amento_Antonio%20Cassimiro%20Trecho%20F_R10.xls" TargetMode="External"/><Relationship Id="rId2" Type="http://schemas.microsoft.com/office/2019/04/relationships/externalLinkLongPath" Target="file:///X:\Compatilhada\06%20-%20Vi&#225;rios\05%20-%20Convenios\Verbas%20Federais\Pavimenta&#231;&#227;o%20Estr.%20Ant&#244;nio%20Cassimiro%20-%20enviado%2028-11-22\024929-Pavimenta&#231;&#227;o%20Estr.%20Antonio%20Cassimiro%20(Etapa%20I)%20R$%20564.610,00\OR&#199;AMENTO\Or&#231;amento_Antonio%20Cassimiro%20Trecho%20F_R10.xls?A0E1052B" TargetMode="External"/><Relationship Id="rId1" Type="http://schemas.openxmlformats.org/officeDocument/2006/relationships/externalLinkPath" Target="file:///\\A0E1052B\Or&#231;amento_Antonio%20Cassimiro%20Trecho%20F_R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Or&#231;amentos\06%20-%20Vi&#225;rios\Convenios\Verbas%20Federais\CT%201068.361-17-2019-R$%20995.000,00%20-%20Estrada%20Ara&#231;ariguama\Or&#231;amento\OR&#199;AMENTO_Ara&#231;ariguama_R00_C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rçamento"/>
      <sheetName val="CPU"/>
      <sheetName val="Memoria de Calculo"/>
      <sheetName val="Composições"/>
      <sheetName val="Resumo"/>
      <sheetName val="Cronograma"/>
    </sheetNames>
    <sheetDataSet>
      <sheetData sheetId="0">
        <row r="7">
          <cell r="F7" t="str">
            <v>Área de intervenção:</v>
          </cell>
        </row>
        <row r="9">
          <cell r="F9" t="str">
            <v>Investimento:</v>
          </cell>
        </row>
        <row r="11">
          <cell r="F11" t="str">
            <v>Invest./Área: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Orçamento"/>
      <sheetName val="Cronograma Mensal"/>
      <sheetName val="Cronograma Mensal (2)"/>
      <sheetName val="M.C."/>
      <sheetName val="Composições"/>
      <sheetName val="SINAPI"/>
      <sheetName val="FDE"/>
      <sheetName val="SIURB Infra"/>
      <sheetName val="CDHU181"/>
      <sheetName val="CDHU181-CEF"/>
      <sheetName val="CA-CDHU181"/>
      <sheetName val="Insumo-CDHU181"/>
      <sheetName val="CA-Sicro"/>
    </sheetNames>
    <sheetDataSet>
      <sheetData sheetId="0" refreshError="1"/>
      <sheetData sheetId="1" refreshError="1">
        <row r="7">
          <cell r="H7" t="str">
            <v>Área de intervenção:</v>
          </cell>
        </row>
        <row r="9">
          <cell r="H9" t="str">
            <v>Investimento:</v>
          </cell>
        </row>
        <row r="11">
          <cell r="H11" t="str">
            <v>Invest./Área: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0"/>
  <sheetViews>
    <sheetView showZeros="0" tabSelected="1" zoomScaleNormal="100" zoomScaleSheetLayoutView="100" workbookViewId="0">
      <selection activeCell="G28" sqref="G28"/>
    </sheetView>
  </sheetViews>
  <sheetFormatPr defaultRowHeight="16.5" customHeight="1" outlineLevelRow="1" x14ac:dyDescent="0.25"/>
  <cols>
    <col min="1" max="1" width="12" style="116" customWidth="1"/>
    <col min="2" max="2" width="16.7109375" style="116" customWidth="1"/>
    <col min="3" max="3" width="19.7109375" style="116" customWidth="1"/>
    <col min="4" max="4" width="68" style="117" bestFit="1" customWidth="1"/>
    <col min="5" max="5" width="12.42578125" style="116" customWidth="1"/>
    <col min="6" max="6" width="14.7109375" style="118" customWidth="1"/>
    <col min="7" max="7" width="14" style="118" customWidth="1"/>
    <col min="8" max="8" width="18.5703125" style="118" customWidth="1"/>
    <col min="9" max="9" width="26.5703125" style="119" customWidth="1"/>
    <col min="10" max="10" width="13.140625" style="120" customWidth="1"/>
    <col min="11" max="11" width="9.140625" style="1" customWidth="1"/>
    <col min="12" max="12" width="9.140625" style="3"/>
    <col min="13" max="16384" width="9.140625" style="1"/>
  </cols>
  <sheetData>
    <row r="1" spans="1:12" ht="5.0999999999999996" customHeight="1" thickBot="1" x14ac:dyDescent="0.3"/>
    <row r="2" spans="1:12" ht="30" x14ac:dyDescent="0.25">
      <c r="A2" s="431"/>
      <c r="B2" s="432"/>
      <c r="C2" s="432"/>
      <c r="D2" s="432"/>
      <c r="E2" s="432"/>
      <c r="F2" s="432"/>
      <c r="G2" s="432"/>
      <c r="H2" s="432"/>
      <c r="I2" s="432"/>
      <c r="J2" s="433"/>
    </row>
    <row r="3" spans="1:12" ht="16.5" customHeight="1" x14ac:dyDescent="0.25">
      <c r="A3" s="434"/>
      <c r="B3" s="435"/>
      <c r="C3" s="435"/>
      <c r="D3" s="435"/>
      <c r="E3" s="435"/>
      <c r="F3" s="435"/>
      <c r="G3" s="435"/>
      <c r="H3" s="435"/>
      <c r="I3" s="435"/>
      <c r="J3" s="436"/>
    </row>
    <row r="4" spans="1:12" ht="18" x14ac:dyDescent="0.25">
      <c r="A4" s="437"/>
      <c r="B4" s="438"/>
      <c r="C4" s="438"/>
      <c r="D4" s="438"/>
      <c r="E4" s="438"/>
      <c r="F4" s="438"/>
      <c r="G4" s="438"/>
      <c r="H4" s="438"/>
      <c r="I4" s="438"/>
      <c r="J4" s="439"/>
    </row>
    <row r="5" spans="1:12" ht="30" customHeight="1" x14ac:dyDescent="0.25">
      <c r="A5" s="408"/>
      <c r="B5" s="181"/>
      <c r="D5" s="409"/>
      <c r="E5" s="410"/>
      <c r="F5" s="411"/>
      <c r="G5" s="412"/>
      <c r="H5" s="412"/>
      <c r="I5" s="410"/>
      <c r="J5" s="413"/>
    </row>
    <row r="6" spans="1:12" s="6" customFormat="1" ht="15.75" customHeight="1" x14ac:dyDescent="0.25">
      <c r="A6" s="4" t="s">
        <v>3</v>
      </c>
      <c r="B6" s="80"/>
      <c r="C6" s="81"/>
      <c r="D6" s="81" t="s">
        <v>391</v>
      </c>
      <c r="E6" s="80"/>
      <c r="F6" s="100"/>
      <c r="G6" s="101"/>
      <c r="H6" s="101"/>
      <c r="I6" s="82"/>
      <c r="J6" s="5"/>
      <c r="L6" s="219"/>
    </row>
    <row r="7" spans="1:12" s="6" customFormat="1" ht="6" customHeight="1" x14ac:dyDescent="0.25">
      <c r="A7" s="7"/>
      <c r="B7" s="80"/>
      <c r="C7" s="83"/>
      <c r="D7" s="83"/>
      <c r="E7" s="80"/>
      <c r="F7" s="100"/>
      <c r="G7" s="101"/>
      <c r="H7" s="101"/>
      <c r="I7" s="82"/>
      <c r="J7" s="8"/>
      <c r="L7" s="219"/>
    </row>
    <row r="8" spans="1:12" s="6" customFormat="1" ht="15.75" customHeight="1" x14ac:dyDescent="0.25">
      <c r="A8" s="9" t="s">
        <v>5</v>
      </c>
      <c r="B8" s="81"/>
      <c r="C8" s="81"/>
      <c r="D8" s="81" t="s">
        <v>392</v>
      </c>
      <c r="E8" s="80"/>
      <c r="F8" s="82"/>
      <c r="G8" s="336" t="s">
        <v>6</v>
      </c>
      <c r="H8" s="440"/>
      <c r="I8" s="84">
        <v>9020.14</v>
      </c>
      <c r="J8" s="10"/>
      <c r="L8" s="219"/>
    </row>
    <row r="9" spans="1:12" s="6" customFormat="1" ht="6" customHeight="1" x14ac:dyDescent="0.25">
      <c r="A9" s="9"/>
      <c r="B9" s="81"/>
      <c r="C9" s="81"/>
      <c r="D9" s="81"/>
      <c r="E9" s="80"/>
      <c r="F9" s="102"/>
      <c r="G9" s="103"/>
      <c r="H9" s="82"/>
      <c r="I9" s="80"/>
      <c r="J9" s="10"/>
      <c r="L9" s="219"/>
    </row>
    <row r="10" spans="1:12" s="6" customFormat="1" ht="15.75" customHeight="1" x14ac:dyDescent="0.25">
      <c r="A10" s="9" t="s">
        <v>7</v>
      </c>
      <c r="B10" s="81"/>
      <c r="C10" s="81"/>
      <c r="D10" s="81" t="s">
        <v>485</v>
      </c>
      <c r="E10" s="80"/>
      <c r="F10" s="82"/>
      <c r="G10" s="336" t="s">
        <v>8</v>
      </c>
      <c r="H10" s="440"/>
      <c r="I10" s="86">
        <f>G113</f>
        <v>0</v>
      </c>
      <c r="J10" s="11"/>
      <c r="L10" s="219"/>
    </row>
    <row r="11" spans="1:12" s="6" customFormat="1" ht="6" customHeight="1" x14ac:dyDescent="0.25">
      <c r="A11" s="12"/>
      <c r="B11" s="80"/>
      <c r="C11" s="83"/>
      <c r="D11" s="83"/>
      <c r="E11" s="80"/>
      <c r="F11" s="102"/>
      <c r="G11" s="103"/>
      <c r="H11" s="103"/>
      <c r="I11" s="87"/>
      <c r="J11" s="13"/>
      <c r="L11" s="219"/>
    </row>
    <row r="12" spans="1:12" s="6" customFormat="1" ht="16.5" customHeight="1" thickBot="1" x14ac:dyDescent="0.3">
      <c r="A12" s="14" t="s">
        <v>9</v>
      </c>
      <c r="B12" s="15"/>
      <c r="C12" s="15"/>
      <c r="D12" s="16" t="s">
        <v>499</v>
      </c>
      <c r="E12" s="15"/>
      <c r="F12" s="226"/>
      <c r="G12" s="337" t="s">
        <v>393</v>
      </c>
      <c r="H12" s="337"/>
      <c r="I12" s="17">
        <f>I10/I8</f>
        <v>0</v>
      </c>
      <c r="J12" s="18"/>
      <c r="L12" s="219"/>
    </row>
    <row r="13" spans="1:12" ht="16.5" customHeight="1" thickBot="1" x14ac:dyDescent="0.3">
      <c r="A13" s="124"/>
      <c r="B13" s="125"/>
      <c r="C13" s="125"/>
      <c r="D13" s="126"/>
      <c r="E13" s="127"/>
      <c r="F13" s="128"/>
      <c r="G13" s="127"/>
      <c r="H13" s="127"/>
      <c r="I13" s="127"/>
      <c r="J13" s="129"/>
    </row>
    <row r="14" spans="1:12" s="30" customFormat="1" ht="39.75" customHeight="1" thickBot="1" x14ac:dyDescent="0.3">
      <c r="A14" s="23" t="s">
        <v>11</v>
      </c>
      <c r="B14" s="24" t="s">
        <v>13</v>
      </c>
      <c r="C14" s="23" t="s">
        <v>12</v>
      </c>
      <c r="D14" s="25" t="s">
        <v>14</v>
      </c>
      <c r="E14" s="26" t="s">
        <v>15</v>
      </c>
      <c r="F14" s="27" t="s">
        <v>16</v>
      </c>
      <c r="G14" s="228" t="s">
        <v>277</v>
      </c>
      <c r="H14" s="228" t="s">
        <v>278</v>
      </c>
      <c r="I14" s="28" t="s">
        <v>279</v>
      </c>
      <c r="J14" s="29" t="s">
        <v>19</v>
      </c>
      <c r="L14" s="220"/>
    </row>
    <row r="15" spans="1:12" s="31" customFormat="1" ht="16.5" customHeight="1" thickBot="1" x14ac:dyDescent="0.3">
      <c r="A15" s="237">
        <v>1</v>
      </c>
      <c r="B15" s="238"/>
      <c r="C15" s="62"/>
      <c r="D15" s="63" t="s">
        <v>20</v>
      </c>
      <c r="E15" s="277">
        <f>SUM(E16,E18,E21)</f>
        <v>0</v>
      </c>
      <c r="F15" s="278"/>
      <c r="G15" s="277"/>
      <c r="H15" s="277"/>
      <c r="I15" s="279"/>
      <c r="J15" s="280" t="e">
        <f>E15/$G$113</f>
        <v>#DIV/0!</v>
      </c>
    </row>
    <row r="16" spans="1:12" ht="13.5" customHeight="1" outlineLevel="1" x14ac:dyDescent="0.25">
      <c r="A16" s="235" t="s">
        <v>21</v>
      </c>
      <c r="B16" s="236"/>
      <c r="C16" s="68"/>
      <c r="D16" s="69" t="s">
        <v>22</v>
      </c>
      <c r="E16" s="70">
        <f>SUM(I17:I17)</f>
        <v>0</v>
      </c>
      <c r="F16" s="266"/>
      <c r="G16" s="70"/>
      <c r="H16" s="70"/>
      <c r="I16" s="70"/>
      <c r="J16" s="71" t="e">
        <f>E16/$G$113</f>
        <v>#DIV/0!</v>
      </c>
    </row>
    <row r="17" spans="1:13" ht="12.75" customHeight="1" outlineLevel="1" x14ac:dyDescent="0.25">
      <c r="A17" s="239" t="s">
        <v>23</v>
      </c>
      <c r="B17" s="242" t="s">
        <v>312</v>
      </c>
      <c r="C17" s="132" t="s">
        <v>313</v>
      </c>
      <c r="D17" s="133" t="s">
        <v>22</v>
      </c>
      <c r="E17" s="134" t="s">
        <v>314</v>
      </c>
      <c r="F17" s="270">
        <v>1</v>
      </c>
      <c r="G17" s="441">
        <f>Composições!G15</f>
        <v>0</v>
      </c>
      <c r="H17" s="441">
        <f>ROUND(G17*(1+$F$114),2)</f>
        <v>0</v>
      </c>
      <c r="I17" s="245">
        <f>ROUND(F17*H17,2)</f>
        <v>0</v>
      </c>
      <c r="J17" s="254" t="e">
        <f>I17/$G$113</f>
        <v>#DIV/0!</v>
      </c>
    </row>
    <row r="18" spans="1:13" ht="12.75" customHeight="1" outlineLevel="1" x14ac:dyDescent="0.25">
      <c r="A18" s="240" t="s">
        <v>29</v>
      </c>
      <c r="B18" s="236"/>
      <c r="C18" s="72"/>
      <c r="D18" s="73" t="s">
        <v>55</v>
      </c>
      <c r="E18" s="74">
        <f>SUM(I19:I20)</f>
        <v>0</v>
      </c>
      <c r="F18" s="268"/>
      <c r="G18" s="74"/>
      <c r="H18" s="74"/>
      <c r="I18" s="74"/>
      <c r="J18" s="234" t="e">
        <f>E18/$G$113</f>
        <v>#DIV/0!</v>
      </c>
    </row>
    <row r="19" spans="1:13" ht="15" outlineLevel="1" x14ac:dyDescent="0.25">
      <c r="A19" s="130" t="s">
        <v>31</v>
      </c>
      <c r="B19" s="142" t="s">
        <v>312</v>
      </c>
      <c r="C19" s="132" t="s">
        <v>315</v>
      </c>
      <c r="D19" s="133" t="s">
        <v>214</v>
      </c>
      <c r="E19" s="134" t="s">
        <v>314</v>
      </c>
      <c r="F19" s="271">
        <v>1</v>
      </c>
      <c r="G19" s="441">
        <f>Composições!G24</f>
        <v>0</v>
      </c>
      <c r="H19" s="441">
        <f>ROUND(G19*(1+$F$114),2)</f>
        <v>0</v>
      </c>
      <c r="I19" s="245">
        <f>ROUND(F19*H19,2)</f>
        <v>0</v>
      </c>
      <c r="J19" s="254" t="e">
        <f>I19/$G$113</f>
        <v>#DIV/0!</v>
      </c>
    </row>
    <row r="20" spans="1:13" ht="15" outlineLevel="1" x14ac:dyDescent="0.25">
      <c r="A20" s="241" t="s">
        <v>34</v>
      </c>
      <c r="B20" s="242" t="s">
        <v>312</v>
      </c>
      <c r="C20" s="132" t="s">
        <v>316</v>
      </c>
      <c r="D20" s="133" t="s">
        <v>241</v>
      </c>
      <c r="E20" s="134" t="s">
        <v>317</v>
      </c>
      <c r="F20" s="269">
        <v>6.48</v>
      </c>
      <c r="G20" s="441">
        <f>Composições!G30</f>
        <v>0</v>
      </c>
      <c r="H20" s="441">
        <f>ROUND(G20*(1+$F$114),2)</f>
        <v>0</v>
      </c>
      <c r="I20" s="245">
        <f>ROUND(F20*H20,2)</f>
        <v>0</v>
      </c>
      <c r="J20" s="256" t="e">
        <f>I20/$G$113</f>
        <v>#DIV/0!</v>
      </c>
    </row>
    <row r="21" spans="1:13" ht="13.5" customHeight="1" outlineLevel="1" x14ac:dyDescent="0.25">
      <c r="A21" s="235" t="s">
        <v>54</v>
      </c>
      <c r="B21" s="236"/>
      <c r="C21" s="72"/>
      <c r="D21" s="75" t="s">
        <v>318</v>
      </c>
      <c r="E21" s="74">
        <f>SUM(I22)</f>
        <v>0</v>
      </c>
      <c r="F21" s="268"/>
      <c r="G21" s="74"/>
      <c r="H21" s="74"/>
      <c r="I21" s="74"/>
      <c r="J21" s="234" t="e">
        <f>E21/$G$113</f>
        <v>#DIV/0!</v>
      </c>
      <c r="K21" s="662"/>
    </row>
    <row r="22" spans="1:13" ht="29.25" customHeight="1" outlineLevel="1" thickBot="1" x14ac:dyDescent="0.3">
      <c r="A22" s="130" t="s">
        <v>56</v>
      </c>
      <c r="B22" s="242" t="s">
        <v>312</v>
      </c>
      <c r="C22" s="132" t="s">
        <v>319</v>
      </c>
      <c r="D22" s="133" t="s">
        <v>320</v>
      </c>
      <c r="E22" s="134" t="s">
        <v>306</v>
      </c>
      <c r="F22" s="271">
        <v>10</v>
      </c>
      <c r="G22" s="441">
        <f>Composições!G41</f>
        <v>0</v>
      </c>
      <c r="H22" s="441">
        <f>ROUND(G22*(1+$F$114),2)</f>
        <v>0</v>
      </c>
      <c r="I22" s="245">
        <f>ROUND(F22*H22,2)</f>
        <v>0</v>
      </c>
      <c r="J22" s="254" t="e">
        <f>I22/$G$113</f>
        <v>#DIV/0!</v>
      </c>
      <c r="M22" s="414"/>
    </row>
    <row r="23" spans="1:13" ht="29.25" customHeight="1" outlineLevel="1" thickBot="1" x14ac:dyDescent="0.3">
      <c r="A23" s="237">
        <v>2</v>
      </c>
      <c r="B23" s="238"/>
      <c r="C23" s="62"/>
      <c r="D23" s="63" t="s">
        <v>324</v>
      </c>
      <c r="E23" s="64">
        <f>SUM(E24)</f>
        <v>0</v>
      </c>
      <c r="F23" s="65"/>
      <c r="G23" s="64"/>
      <c r="H23" s="64"/>
      <c r="I23" s="66"/>
      <c r="J23" s="67" t="e">
        <f>E23/$G$113</f>
        <v>#DIV/0!</v>
      </c>
    </row>
    <row r="24" spans="1:13" ht="17.25" customHeight="1" outlineLevel="1" x14ac:dyDescent="0.25">
      <c r="A24" s="235" t="s">
        <v>73</v>
      </c>
      <c r="B24" s="236"/>
      <c r="C24" s="72"/>
      <c r="D24" s="75" t="s">
        <v>324</v>
      </c>
      <c r="E24" s="74">
        <f>SUM(I25:I25)</f>
        <v>0</v>
      </c>
      <c r="F24" s="268"/>
      <c r="G24" s="74"/>
      <c r="H24" s="74"/>
      <c r="I24" s="74"/>
      <c r="J24" s="71" t="e">
        <f>E24/$G$113</f>
        <v>#DIV/0!</v>
      </c>
    </row>
    <row r="25" spans="1:13" ht="29.25" customHeight="1" outlineLevel="1" thickBot="1" x14ac:dyDescent="0.3">
      <c r="A25" s="130" t="s">
        <v>74</v>
      </c>
      <c r="B25" s="142" t="s">
        <v>312</v>
      </c>
      <c r="C25" s="132" t="s">
        <v>325</v>
      </c>
      <c r="D25" s="133" t="s">
        <v>422</v>
      </c>
      <c r="E25" s="134" t="s">
        <v>314</v>
      </c>
      <c r="F25" s="269">
        <v>1</v>
      </c>
      <c r="G25" s="441">
        <f>Composições!G50</f>
        <v>0</v>
      </c>
      <c r="H25" s="441">
        <f>ROUND(G25*(1+$F$114),2)</f>
        <v>0</v>
      </c>
      <c r="I25" s="245">
        <f>ROUND(F25*H25,2)</f>
        <v>0</v>
      </c>
      <c r="J25" s="256" t="e">
        <f>I25/$G$113</f>
        <v>#DIV/0!</v>
      </c>
    </row>
    <row r="26" spans="1:13" ht="15" customHeight="1" outlineLevel="1" thickBot="1" x14ac:dyDescent="0.3">
      <c r="A26" s="237">
        <v>3</v>
      </c>
      <c r="B26" s="238"/>
      <c r="C26" s="62"/>
      <c r="D26" s="63" t="s">
        <v>321</v>
      </c>
      <c r="E26" s="64">
        <f>SUM(E27)</f>
        <v>0</v>
      </c>
      <c r="F26" s="65"/>
      <c r="G26" s="64"/>
      <c r="H26" s="64"/>
      <c r="I26" s="66"/>
      <c r="J26" s="67" t="e">
        <f>E26/$G$113</f>
        <v>#DIV/0!</v>
      </c>
    </row>
    <row r="27" spans="1:13" ht="15" customHeight="1" outlineLevel="1" x14ac:dyDescent="0.25">
      <c r="A27" s="235" t="s">
        <v>104</v>
      </c>
      <c r="B27" s="236"/>
      <c r="C27" s="72"/>
      <c r="D27" s="75" t="s">
        <v>323</v>
      </c>
      <c r="E27" s="74">
        <f>SUM(I28:I29)</f>
        <v>0</v>
      </c>
      <c r="F27" s="268"/>
      <c r="G27" s="74"/>
      <c r="H27" s="74"/>
      <c r="I27" s="74"/>
      <c r="J27" s="71" t="e">
        <f>E27/$G$113</f>
        <v>#DIV/0!</v>
      </c>
    </row>
    <row r="28" spans="1:13" ht="15" customHeight="1" outlineLevel="1" x14ac:dyDescent="0.25">
      <c r="A28" s="130" t="s">
        <v>105</v>
      </c>
      <c r="B28" s="142" t="s">
        <v>249</v>
      </c>
      <c r="C28" s="132" t="s">
        <v>322</v>
      </c>
      <c r="D28" s="133" t="s">
        <v>295</v>
      </c>
      <c r="E28" s="134" t="s">
        <v>219</v>
      </c>
      <c r="F28" s="269">
        <v>66.459999999999994</v>
      </c>
      <c r="G28" s="451"/>
      <c r="H28" s="441">
        <f>ROUND(G28*(1+$F$114),2)</f>
        <v>0</v>
      </c>
      <c r="I28" s="245">
        <f>ROUND(F28*H28,2)</f>
        <v>0</v>
      </c>
      <c r="J28" s="256" t="e">
        <f>I28/$G$113</f>
        <v>#DIV/0!</v>
      </c>
    </row>
    <row r="29" spans="1:13" ht="15" customHeight="1" outlineLevel="1" thickBot="1" x14ac:dyDescent="0.3">
      <c r="A29" s="130" t="s">
        <v>107</v>
      </c>
      <c r="B29" s="145" t="s">
        <v>249</v>
      </c>
      <c r="C29" s="132" t="s">
        <v>466</v>
      </c>
      <c r="D29" s="133" t="s">
        <v>460</v>
      </c>
      <c r="E29" s="134" t="s">
        <v>259</v>
      </c>
      <c r="F29" s="269">
        <v>5295.53</v>
      </c>
      <c r="G29" s="451"/>
      <c r="H29" s="441">
        <f>ROUND(G29*(1+$F$114),2)</f>
        <v>0</v>
      </c>
      <c r="I29" s="245">
        <f>ROUND(F29*H29,2)</f>
        <v>0</v>
      </c>
      <c r="J29" s="256" t="e">
        <f>I29/$G$113</f>
        <v>#DIV/0!</v>
      </c>
    </row>
    <row r="30" spans="1:13" s="31" customFormat="1" ht="15.75" customHeight="1" thickBot="1" x14ac:dyDescent="0.3">
      <c r="A30" s="237">
        <v>4</v>
      </c>
      <c r="B30" s="238"/>
      <c r="C30" s="62"/>
      <c r="D30" s="63" t="s">
        <v>72</v>
      </c>
      <c r="E30" s="64">
        <f>SUM(E31,E33,E38,E47,E56,E62)</f>
        <v>0</v>
      </c>
      <c r="F30" s="65"/>
      <c r="G30" s="64"/>
      <c r="H30" s="64"/>
      <c r="I30" s="66"/>
      <c r="J30" s="67" t="e">
        <f>E30/$G$113</f>
        <v>#DIV/0!</v>
      </c>
    </row>
    <row r="31" spans="1:13" s="31" customFormat="1" ht="15.75" customHeight="1" x14ac:dyDescent="0.25">
      <c r="A31" s="235" t="s">
        <v>126</v>
      </c>
      <c r="B31" s="236"/>
      <c r="C31" s="68"/>
      <c r="D31" s="69" t="s">
        <v>266</v>
      </c>
      <c r="E31" s="70">
        <f>I32</f>
        <v>0</v>
      </c>
      <c r="F31" s="266"/>
      <c r="G31" s="70"/>
      <c r="H31" s="70"/>
      <c r="I31" s="70"/>
      <c r="J31" s="71" t="e">
        <f>E31/$G$113</f>
        <v>#DIV/0!</v>
      </c>
    </row>
    <row r="32" spans="1:13" s="31" customFormat="1" ht="43.5" customHeight="1" x14ac:dyDescent="0.25">
      <c r="A32" s="281" t="s">
        <v>128</v>
      </c>
      <c r="B32" s="282" t="s">
        <v>193</v>
      </c>
      <c r="C32" s="283" t="s">
        <v>268</v>
      </c>
      <c r="D32" s="227" t="s">
        <v>267</v>
      </c>
      <c r="E32" s="260" t="s">
        <v>237</v>
      </c>
      <c r="F32" s="261">
        <v>1130.3699999999999</v>
      </c>
      <c r="G32" s="468"/>
      <c r="H32" s="442">
        <f>ROUND(G32*(1+$F$114),2)</f>
        <v>0</v>
      </c>
      <c r="I32" s="245">
        <f>ROUND(F32*H32,2)</f>
        <v>0</v>
      </c>
      <c r="J32" s="262" t="e">
        <f>I32/$G$113</f>
        <v>#DIV/0!</v>
      </c>
    </row>
    <row r="33" spans="1:10" s="32" customFormat="1" ht="14.25" customHeight="1" outlineLevel="1" x14ac:dyDescent="0.25">
      <c r="A33" s="235" t="s">
        <v>327</v>
      </c>
      <c r="B33" s="243"/>
      <c r="C33" s="68"/>
      <c r="D33" s="75" t="s">
        <v>254</v>
      </c>
      <c r="E33" s="74">
        <f>SUM(I34:I37)</f>
        <v>0</v>
      </c>
      <c r="F33" s="266"/>
      <c r="G33" s="70"/>
      <c r="H33" s="70"/>
      <c r="I33" s="74"/>
      <c r="J33" s="71" t="e">
        <f>E33/$G$113</f>
        <v>#DIV/0!</v>
      </c>
    </row>
    <row r="34" spans="1:10" s="31" customFormat="1" ht="32.25" customHeight="1" outlineLevel="1" x14ac:dyDescent="0.25">
      <c r="A34" s="284" t="s">
        <v>423</v>
      </c>
      <c r="B34" s="285" t="s">
        <v>249</v>
      </c>
      <c r="C34" s="132" t="s">
        <v>284</v>
      </c>
      <c r="D34" s="133" t="s">
        <v>257</v>
      </c>
      <c r="E34" s="134" t="s">
        <v>130</v>
      </c>
      <c r="F34" s="253">
        <v>9020.14</v>
      </c>
      <c r="G34" s="451"/>
      <c r="H34" s="441">
        <f>ROUND(G34*(1+$F$114),2)</f>
        <v>0</v>
      </c>
      <c r="I34" s="245">
        <f>ROUND(F34*H34,2)</f>
        <v>0</v>
      </c>
      <c r="J34" s="254" t="e">
        <f>I34/$G$113</f>
        <v>#DIV/0!</v>
      </c>
    </row>
    <row r="35" spans="1:10" s="31" customFormat="1" ht="55.5" customHeight="1" outlineLevel="1" x14ac:dyDescent="0.25">
      <c r="A35" s="284" t="s">
        <v>424</v>
      </c>
      <c r="B35" s="150" t="s">
        <v>193</v>
      </c>
      <c r="C35" s="132" t="s">
        <v>467</v>
      </c>
      <c r="D35" s="133" t="s">
        <v>461</v>
      </c>
      <c r="E35" s="134" t="s">
        <v>240</v>
      </c>
      <c r="F35" s="255">
        <v>6223.9</v>
      </c>
      <c r="G35" s="451"/>
      <c r="H35" s="441">
        <f>ROUND(G35*(1+$F$114),2)</f>
        <v>0</v>
      </c>
      <c r="I35" s="245">
        <f>ROUND(F35*H35,2)</f>
        <v>0</v>
      </c>
      <c r="J35" s="256" t="e">
        <f>I35/$G$113</f>
        <v>#DIV/0!</v>
      </c>
    </row>
    <row r="36" spans="1:10" s="31" customFormat="1" ht="32.25" customHeight="1" outlineLevel="1" x14ac:dyDescent="0.25">
      <c r="A36" s="284" t="s">
        <v>425</v>
      </c>
      <c r="B36" s="152" t="s">
        <v>193</v>
      </c>
      <c r="C36" s="153" t="s">
        <v>468</v>
      </c>
      <c r="D36" s="154" t="s">
        <v>462</v>
      </c>
      <c r="E36" s="155" t="s">
        <v>280</v>
      </c>
      <c r="F36" s="255">
        <v>242732.1</v>
      </c>
      <c r="G36" s="451"/>
      <c r="H36" s="441">
        <f>ROUND(G36*(1+$F$114),2)</f>
        <v>0</v>
      </c>
      <c r="I36" s="245">
        <f>ROUND(F36*H36,2)</f>
        <v>0</v>
      </c>
      <c r="J36" s="257" t="e">
        <f>I36/$G$113</f>
        <v>#DIV/0!</v>
      </c>
    </row>
    <row r="37" spans="1:10" s="31" customFormat="1" ht="38.25" outlineLevel="1" x14ac:dyDescent="0.25">
      <c r="A37" s="375" t="s">
        <v>426</v>
      </c>
      <c r="B37" s="286" t="s">
        <v>193</v>
      </c>
      <c r="C37" s="287" t="s">
        <v>469</v>
      </c>
      <c r="D37" s="223" t="s">
        <v>463</v>
      </c>
      <c r="E37" s="247" t="s">
        <v>280</v>
      </c>
      <c r="F37" s="258">
        <v>25891.41</v>
      </c>
      <c r="G37" s="466"/>
      <c r="H37" s="443">
        <f>ROUND(G37*(1+$F$114),2)</f>
        <v>0</v>
      </c>
      <c r="I37" s="259">
        <f>ROUND(F37*H37,2)</f>
        <v>0</v>
      </c>
      <c r="J37" s="250" t="e">
        <f>I37/$G$113</f>
        <v>#DIV/0!</v>
      </c>
    </row>
    <row r="38" spans="1:10" s="31" customFormat="1" ht="29.25" customHeight="1" outlineLevel="1" x14ac:dyDescent="0.25">
      <c r="A38" s="235" t="s">
        <v>328</v>
      </c>
      <c r="B38" s="236"/>
      <c r="C38" s="68"/>
      <c r="D38" s="69" t="s">
        <v>255</v>
      </c>
      <c r="E38" s="70">
        <f>SUM(I39:I46)</f>
        <v>0</v>
      </c>
      <c r="F38" s="266"/>
      <c r="G38" s="70"/>
      <c r="H38" s="70"/>
      <c r="I38" s="70"/>
      <c r="J38" s="71" t="e">
        <f>E38/$G$113</f>
        <v>#DIV/0!</v>
      </c>
    </row>
    <row r="39" spans="1:10" s="31" customFormat="1" ht="38.25" customHeight="1" outlineLevel="1" x14ac:dyDescent="0.25">
      <c r="A39" s="284" t="s">
        <v>427</v>
      </c>
      <c r="B39" s="288" t="s">
        <v>193</v>
      </c>
      <c r="C39" s="159" t="s">
        <v>269</v>
      </c>
      <c r="D39" s="160" t="s">
        <v>263</v>
      </c>
      <c r="E39" s="161" t="s">
        <v>240</v>
      </c>
      <c r="F39" s="244">
        <v>37.68</v>
      </c>
      <c r="G39" s="451"/>
      <c r="H39" s="441">
        <f t="shared" ref="H39:H46" si="0">ROUND(G39*(1+$F$114),2)</f>
        <v>0</v>
      </c>
      <c r="I39" s="245">
        <f>ROUND(F39*H39,2)</f>
        <v>0</v>
      </c>
      <c r="J39" s="246" t="e">
        <f t="shared" ref="J39:J46" si="1">I39/$G$113</f>
        <v>#DIV/0!</v>
      </c>
    </row>
    <row r="40" spans="1:10" s="31" customFormat="1" ht="38.25" outlineLevel="1" x14ac:dyDescent="0.25">
      <c r="A40" s="284" t="s">
        <v>428</v>
      </c>
      <c r="B40" s="288" t="s">
        <v>193</v>
      </c>
      <c r="C40" s="159" t="s">
        <v>270</v>
      </c>
      <c r="D40" s="160" t="s">
        <v>264</v>
      </c>
      <c r="E40" s="161" t="s">
        <v>240</v>
      </c>
      <c r="F40" s="244">
        <v>81.97</v>
      </c>
      <c r="G40" s="451"/>
      <c r="H40" s="441">
        <f t="shared" si="0"/>
        <v>0</v>
      </c>
      <c r="I40" s="245">
        <f t="shared" ref="I40:I46" si="2">ROUND(F40*H40,2)</f>
        <v>0</v>
      </c>
      <c r="J40" s="246" t="e">
        <f t="shared" si="1"/>
        <v>#DIV/0!</v>
      </c>
    </row>
    <row r="41" spans="1:10" s="31" customFormat="1" ht="25.5" outlineLevel="1" x14ac:dyDescent="0.25">
      <c r="A41" s="284" t="s">
        <v>429</v>
      </c>
      <c r="B41" s="288" t="s">
        <v>193</v>
      </c>
      <c r="C41" s="159" t="s">
        <v>470</v>
      </c>
      <c r="D41" s="160" t="s">
        <v>265</v>
      </c>
      <c r="E41" s="161" t="s">
        <v>236</v>
      </c>
      <c r="F41" s="244">
        <v>1675</v>
      </c>
      <c r="G41" s="451"/>
      <c r="H41" s="441">
        <f t="shared" si="0"/>
        <v>0</v>
      </c>
      <c r="I41" s="245">
        <f t="shared" si="2"/>
        <v>0</v>
      </c>
      <c r="J41" s="246" t="e">
        <f t="shared" si="1"/>
        <v>#DIV/0!</v>
      </c>
    </row>
    <row r="42" spans="1:10" s="31" customFormat="1" ht="25.5" outlineLevel="1" x14ac:dyDescent="0.25">
      <c r="A42" s="284" t="s">
        <v>430</v>
      </c>
      <c r="B42" s="288" t="s">
        <v>193</v>
      </c>
      <c r="C42" s="159" t="s">
        <v>471</v>
      </c>
      <c r="D42" s="160" t="s">
        <v>271</v>
      </c>
      <c r="E42" s="161" t="s">
        <v>236</v>
      </c>
      <c r="F42" s="244">
        <v>950</v>
      </c>
      <c r="G42" s="451"/>
      <c r="H42" s="441">
        <f t="shared" si="0"/>
        <v>0</v>
      </c>
      <c r="I42" s="245">
        <f t="shared" si="2"/>
        <v>0</v>
      </c>
      <c r="J42" s="246" t="e">
        <f t="shared" si="1"/>
        <v>#DIV/0!</v>
      </c>
    </row>
    <row r="43" spans="1:10" s="31" customFormat="1" ht="25.5" outlineLevel="1" x14ac:dyDescent="0.25">
      <c r="A43" s="284" t="s">
        <v>431</v>
      </c>
      <c r="B43" s="288" t="s">
        <v>193</v>
      </c>
      <c r="C43" s="159" t="s">
        <v>272</v>
      </c>
      <c r="D43" s="160" t="s">
        <v>273</v>
      </c>
      <c r="E43" s="161" t="s">
        <v>236</v>
      </c>
      <c r="F43" s="244">
        <v>725</v>
      </c>
      <c r="G43" s="451"/>
      <c r="H43" s="441">
        <f t="shared" si="0"/>
        <v>0</v>
      </c>
      <c r="I43" s="245">
        <f t="shared" si="2"/>
        <v>0</v>
      </c>
      <c r="J43" s="246" t="e">
        <f t="shared" si="1"/>
        <v>#DIV/0!</v>
      </c>
    </row>
    <row r="44" spans="1:10" s="31" customFormat="1" ht="51" outlineLevel="1" x14ac:dyDescent="0.25">
      <c r="A44" s="284" t="s">
        <v>432</v>
      </c>
      <c r="B44" s="288" t="s">
        <v>193</v>
      </c>
      <c r="C44" s="159" t="s">
        <v>472</v>
      </c>
      <c r="D44" s="160" t="s">
        <v>261</v>
      </c>
      <c r="E44" s="161" t="s">
        <v>236</v>
      </c>
      <c r="F44" s="244">
        <v>950</v>
      </c>
      <c r="G44" s="451"/>
      <c r="H44" s="441">
        <f t="shared" si="0"/>
        <v>0</v>
      </c>
      <c r="I44" s="245">
        <f t="shared" si="2"/>
        <v>0</v>
      </c>
      <c r="J44" s="246" t="e">
        <f t="shared" si="1"/>
        <v>#DIV/0!</v>
      </c>
    </row>
    <row r="45" spans="1:10" s="31" customFormat="1" ht="51" outlineLevel="1" x14ac:dyDescent="0.25">
      <c r="A45" s="284" t="s">
        <v>433</v>
      </c>
      <c r="B45" s="289" t="s">
        <v>193</v>
      </c>
      <c r="C45" s="290" t="s">
        <v>274</v>
      </c>
      <c r="D45" s="225" t="s">
        <v>262</v>
      </c>
      <c r="E45" s="251" t="s">
        <v>236</v>
      </c>
      <c r="F45" s="252">
        <v>725</v>
      </c>
      <c r="G45" s="467"/>
      <c r="H45" s="441">
        <f t="shared" si="0"/>
        <v>0</v>
      </c>
      <c r="I45" s="245">
        <f t="shared" si="2"/>
        <v>0</v>
      </c>
      <c r="J45" s="246" t="e">
        <f t="shared" si="1"/>
        <v>#DIV/0!</v>
      </c>
    </row>
    <row r="46" spans="1:10" s="31" customFormat="1" ht="25.5" outlineLevel="1" x14ac:dyDescent="0.25">
      <c r="A46" s="284" t="s">
        <v>434</v>
      </c>
      <c r="B46" s="286" t="s">
        <v>193</v>
      </c>
      <c r="C46" s="287" t="s">
        <v>275</v>
      </c>
      <c r="D46" s="223" t="s">
        <v>276</v>
      </c>
      <c r="E46" s="247" t="s">
        <v>236</v>
      </c>
      <c r="F46" s="248">
        <v>66.099999999999994</v>
      </c>
      <c r="G46" s="460"/>
      <c r="H46" s="444">
        <f t="shared" si="0"/>
        <v>0</v>
      </c>
      <c r="I46" s="245">
        <f t="shared" si="2"/>
        <v>0</v>
      </c>
      <c r="J46" s="246" t="e">
        <f t="shared" si="1"/>
        <v>#DIV/0!</v>
      </c>
    </row>
    <row r="47" spans="1:10" s="31" customFormat="1" ht="17.25" customHeight="1" outlineLevel="1" x14ac:dyDescent="0.25">
      <c r="A47" s="240" t="s">
        <v>329</v>
      </c>
      <c r="B47" s="236"/>
      <c r="C47" s="68"/>
      <c r="D47" s="69" t="s">
        <v>243</v>
      </c>
      <c r="E47" s="70">
        <f>SUM(I48:I55)</f>
        <v>0</v>
      </c>
      <c r="F47" s="104"/>
      <c r="G47" s="105"/>
      <c r="H47" s="140"/>
      <c r="I47" s="74"/>
      <c r="J47" s="234" t="e">
        <f>E47/$G$113</f>
        <v>#DIV/0!</v>
      </c>
    </row>
    <row r="48" spans="1:10" s="31" customFormat="1" ht="15" customHeight="1" outlineLevel="1" x14ac:dyDescent="0.25">
      <c r="A48" s="284" t="s">
        <v>435</v>
      </c>
      <c r="B48" s="159" t="s">
        <v>312</v>
      </c>
      <c r="C48" s="288" t="s">
        <v>326</v>
      </c>
      <c r="D48" s="160" t="s">
        <v>403</v>
      </c>
      <c r="E48" s="161" t="s">
        <v>317</v>
      </c>
      <c r="F48" s="244">
        <v>9020.14</v>
      </c>
      <c r="G48" s="441">
        <f>Composições!G56</f>
        <v>0</v>
      </c>
      <c r="H48" s="441">
        <f t="shared" ref="H48:H55" si="3">ROUND(G48*(1+$F$114),2)</f>
        <v>0</v>
      </c>
      <c r="I48" s="245">
        <f>ROUND(F48*H48,2)</f>
        <v>0</v>
      </c>
      <c r="J48" s="246" t="e">
        <f t="shared" ref="J48:J55" si="4">I48/$G$113</f>
        <v>#DIV/0!</v>
      </c>
    </row>
    <row r="49" spans="1:11" s="31" customFormat="1" ht="26.25" customHeight="1" outlineLevel="1" x14ac:dyDescent="0.25">
      <c r="A49" s="284" t="s">
        <v>436</v>
      </c>
      <c r="B49" s="159" t="s">
        <v>312</v>
      </c>
      <c r="C49" s="288" t="s">
        <v>421</v>
      </c>
      <c r="D49" s="160" t="s">
        <v>484</v>
      </c>
      <c r="E49" s="161" t="s">
        <v>317</v>
      </c>
      <c r="F49" s="244">
        <v>27060.42</v>
      </c>
      <c r="G49" s="441">
        <f>Composições!G68</f>
        <v>0</v>
      </c>
      <c r="H49" s="441">
        <f t="shared" si="3"/>
        <v>0</v>
      </c>
      <c r="I49" s="245">
        <f t="shared" ref="I49:I55" si="5">ROUND(F49*H49,2)</f>
        <v>0</v>
      </c>
      <c r="J49" s="246" t="e">
        <f t="shared" si="4"/>
        <v>#DIV/0!</v>
      </c>
    </row>
    <row r="50" spans="1:11" s="31" customFormat="1" ht="14.25" outlineLevel="1" x14ac:dyDescent="0.25">
      <c r="A50" s="284" t="s">
        <v>437</v>
      </c>
      <c r="B50" s="159" t="s">
        <v>249</v>
      </c>
      <c r="C50" s="288" t="s">
        <v>250</v>
      </c>
      <c r="D50" s="160" t="s">
        <v>246</v>
      </c>
      <c r="E50" s="161" t="s">
        <v>130</v>
      </c>
      <c r="F50" s="244">
        <v>9020.14</v>
      </c>
      <c r="G50" s="451"/>
      <c r="H50" s="441">
        <f t="shared" si="3"/>
        <v>0</v>
      </c>
      <c r="I50" s="245">
        <f t="shared" si="5"/>
        <v>0</v>
      </c>
      <c r="J50" s="246" t="e">
        <f t="shared" si="4"/>
        <v>#DIV/0!</v>
      </c>
      <c r="K50" s="94"/>
    </row>
    <row r="51" spans="1:11" s="31" customFormat="1" ht="14.25" outlineLevel="1" x14ac:dyDescent="0.25">
      <c r="A51" s="284" t="s">
        <v>438</v>
      </c>
      <c r="B51" s="159" t="s">
        <v>249</v>
      </c>
      <c r="C51" s="288" t="s">
        <v>251</v>
      </c>
      <c r="D51" s="160" t="s">
        <v>247</v>
      </c>
      <c r="E51" s="161" t="s">
        <v>219</v>
      </c>
      <c r="F51" s="244">
        <v>2004.98</v>
      </c>
      <c r="G51" s="451"/>
      <c r="H51" s="441">
        <f t="shared" si="3"/>
        <v>0</v>
      </c>
      <c r="I51" s="245">
        <f t="shared" si="5"/>
        <v>0</v>
      </c>
      <c r="J51" s="246" t="e">
        <f t="shared" si="4"/>
        <v>#DIV/0!</v>
      </c>
    </row>
    <row r="52" spans="1:11" s="31" customFormat="1" ht="51" outlineLevel="1" x14ac:dyDescent="0.25">
      <c r="A52" s="284" t="s">
        <v>439</v>
      </c>
      <c r="B52" s="159" t="s">
        <v>193</v>
      </c>
      <c r="C52" s="288" t="s">
        <v>473</v>
      </c>
      <c r="D52" s="160" t="s">
        <v>252</v>
      </c>
      <c r="E52" s="161" t="s">
        <v>240</v>
      </c>
      <c r="F52" s="244">
        <v>2004.98</v>
      </c>
      <c r="G52" s="451"/>
      <c r="H52" s="441">
        <f t="shared" si="3"/>
        <v>0</v>
      </c>
      <c r="I52" s="245">
        <f t="shared" si="5"/>
        <v>0</v>
      </c>
      <c r="J52" s="246" t="e">
        <f t="shared" si="4"/>
        <v>#DIV/0!</v>
      </c>
    </row>
    <row r="53" spans="1:11" s="31" customFormat="1" ht="40.5" customHeight="1" outlineLevel="1" x14ac:dyDescent="0.25">
      <c r="A53" s="284" t="s">
        <v>440</v>
      </c>
      <c r="B53" s="159" t="s">
        <v>249</v>
      </c>
      <c r="C53" s="291" t="s">
        <v>253</v>
      </c>
      <c r="D53" s="160" t="s">
        <v>248</v>
      </c>
      <c r="E53" s="161" t="s">
        <v>219</v>
      </c>
      <c r="F53" s="244">
        <v>1353.02</v>
      </c>
      <c r="G53" s="451"/>
      <c r="H53" s="441">
        <f t="shared" si="3"/>
        <v>0</v>
      </c>
      <c r="I53" s="245">
        <f t="shared" si="5"/>
        <v>0</v>
      </c>
      <c r="J53" s="246" t="e">
        <f t="shared" si="4"/>
        <v>#DIV/0!</v>
      </c>
    </row>
    <row r="54" spans="1:11" s="31" customFormat="1" ht="29.25" customHeight="1" outlineLevel="1" x14ac:dyDescent="0.25">
      <c r="A54" s="284" t="s">
        <v>441</v>
      </c>
      <c r="B54" s="159" t="s">
        <v>193</v>
      </c>
      <c r="C54" s="291" t="s">
        <v>474</v>
      </c>
      <c r="D54" s="160" t="s">
        <v>244</v>
      </c>
      <c r="E54" s="161" t="s">
        <v>240</v>
      </c>
      <c r="F54" s="244">
        <v>902.01</v>
      </c>
      <c r="G54" s="451"/>
      <c r="H54" s="441">
        <f t="shared" si="3"/>
        <v>0</v>
      </c>
      <c r="I54" s="245">
        <f t="shared" si="5"/>
        <v>0</v>
      </c>
      <c r="J54" s="246" t="e">
        <f t="shared" si="4"/>
        <v>#DIV/0!</v>
      </c>
    </row>
    <row r="55" spans="1:11" s="31" customFormat="1" ht="38.25" outlineLevel="1" x14ac:dyDescent="0.25">
      <c r="A55" s="375" t="s">
        <v>442</v>
      </c>
      <c r="B55" s="287" t="s">
        <v>193</v>
      </c>
      <c r="C55" s="292" t="s">
        <v>475</v>
      </c>
      <c r="D55" s="225" t="s">
        <v>245</v>
      </c>
      <c r="E55" s="247" t="s">
        <v>240</v>
      </c>
      <c r="F55" s="248">
        <v>360.81</v>
      </c>
      <c r="G55" s="466"/>
      <c r="H55" s="444">
        <f t="shared" si="3"/>
        <v>0</v>
      </c>
      <c r="I55" s="249">
        <f t="shared" si="5"/>
        <v>0</v>
      </c>
      <c r="J55" s="250" t="e">
        <f t="shared" si="4"/>
        <v>#DIV/0!</v>
      </c>
    </row>
    <row r="56" spans="1:11" s="31" customFormat="1" ht="15" outlineLevel="1" x14ac:dyDescent="0.25">
      <c r="A56" s="235" t="s">
        <v>330</v>
      </c>
      <c r="B56" s="236"/>
      <c r="C56" s="72"/>
      <c r="D56" s="75" t="s">
        <v>256</v>
      </c>
      <c r="E56" s="70">
        <f>SUM(I57:I61)</f>
        <v>0</v>
      </c>
      <c r="F56" s="104"/>
      <c r="G56" s="105"/>
      <c r="H56" s="140"/>
      <c r="I56" s="74"/>
      <c r="J56" s="71" t="e">
        <f>E56/$G$113</f>
        <v>#DIV/0!</v>
      </c>
    </row>
    <row r="57" spans="1:11" s="31" customFormat="1" ht="51" outlineLevel="1" x14ac:dyDescent="0.25">
      <c r="A57" s="371" t="s">
        <v>443</v>
      </c>
      <c r="B57" s="294" t="s">
        <v>193</v>
      </c>
      <c r="C57" s="295" t="s">
        <v>476</v>
      </c>
      <c r="D57" s="230" t="s">
        <v>464</v>
      </c>
      <c r="E57" s="355" t="s">
        <v>240</v>
      </c>
      <c r="F57" s="365">
        <v>5362.98</v>
      </c>
      <c r="G57" s="464"/>
      <c r="H57" s="441">
        <f>ROUND(G57*(1+$F$114),2)</f>
        <v>0</v>
      </c>
      <c r="I57" s="245">
        <f>ROUND(F57*H57,2)</f>
        <v>0</v>
      </c>
      <c r="J57" s="246" t="e">
        <f>I57/$G$113</f>
        <v>#DIV/0!</v>
      </c>
    </row>
    <row r="58" spans="1:11" s="31" customFormat="1" ht="25.5" outlineLevel="1" x14ac:dyDescent="0.25">
      <c r="A58" s="296" t="s">
        <v>444</v>
      </c>
      <c r="B58" s="297" t="s">
        <v>193</v>
      </c>
      <c r="C58" s="298" t="s">
        <v>468</v>
      </c>
      <c r="D58" s="231" t="s">
        <v>462</v>
      </c>
      <c r="E58" s="366" t="s">
        <v>280</v>
      </c>
      <c r="F58" s="367">
        <v>141582.67000000001</v>
      </c>
      <c r="G58" s="465"/>
      <c r="H58" s="441">
        <f>ROUND(G58*(1+$F$114),2)</f>
        <v>0</v>
      </c>
      <c r="I58" s="245">
        <f>ROUND(F58*H58,2)</f>
        <v>0</v>
      </c>
      <c r="J58" s="246" t="e">
        <f>I58/$G$113</f>
        <v>#DIV/0!</v>
      </c>
    </row>
    <row r="59" spans="1:11" s="31" customFormat="1" ht="25.5" outlineLevel="1" x14ac:dyDescent="0.25">
      <c r="A59" s="296" t="s">
        <v>445</v>
      </c>
      <c r="B59" s="297" t="s">
        <v>193</v>
      </c>
      <c r="C59" s="298" t="s">
        <v>477</v>
      </c>
      <c r="D59" s="231" t="s">
        <v>465</v>
      </c>
      <c r="E59" s="366" t="s">
        <v>240</v>
      </c>
      <c r="F59" s="367">
        <v>1262.82</v>
      </c>
      <c r="G59" s="465"/>
      <c r="H59" s="441">
        <f>ROUND(G59*(1+$F$114),2)</f>
        <v>0</v>
      </c>
      <c r="I59" s="245">
        <f>ROUND(F59*H59,2)</f>
        <v>0</v>
      </c>
      <c r="J59" s="246" t="e">
        <f>I59/$G$113</f>
        <v>#DIV/0!</v>
      </c>
    </row>
    <row r="60" spans="1:11" s="31" customFormat="1" ht="25.5" outlineLevel="1" x14ac:dyDescent="0.25">
      <c r="A60" s="296" t="s">
        <v>446</v>
      </c>
      <c r="B60" s="297" t="s">
        <v>193</v>
      </c>
      <c r="C60" s="298" t="s">
        <v>468</v>
      </c>
      <c r="D60" s="231" t="s">
        <v>462</v>
      </c>
      <c r="E60" s="366" t="s">
        <v>280</v>
      </c>
      <c r="F60" s="367">
        <v>33338.449999999997</v>
      </c>
      <c r="G60" s="465"/>
      <c r="H60" s="441">
        <f>ROUND(G60*(1+$F$114),2)</f>
        <v>0</v>
      </c>
      <c r="I60" s="245">
        <f>ROUND(F60*H60,2)</f>
        <v>0</v>
      </c>
      <c r="J60" s="246" t="e">
        <f>I60/$G$113</f>
        <v>#DIV/0!</v>
      </c>
    </row>
    <row r="61" spans="1:11" s="31" customFormat="1" ht="25.5" outlineLevel="1" x14ac:dyDescent="0.25">
      <c r="A61" s="372" t="s">
        <v>447</v>
      </c>
      <c r="B61" s="299" t="s">
        <v>249</v>
      </c>
      <c r="C61" s="300" t="s">
        <v>281</v>
      </c>
      <c r="D61" s="224" t="s">
        <v>258</v>
      </c>
      <c r="E61" s="354" t="s">
        <v>259</v>
      </c>
      <c r="F61" s="368">
        <v>631.04999999999995</v>
      </c>
      <c r="G61" s="454"/>
      <c r="H61" s="443">
        <f>ROUND(G61*(1+$F$114),2)</f>
        <v>0</v>
      </c>
      <c r="I61" s="259">
        <f>ROUND(F61*H61,2)</f>
        <v>0</v>
      </c>
      <c r="J61" s="250" t="e">
        <f>I61/$G$113</f>
        <v>#DIV/0!</v>
      </c>
    </row>
    <row r="62" spans="1:11" s="31" customFormat="1" ht="15" outlineLevel="1" x14ac:dyDescent="0.25">
      <c r="A62" s="235" t="s">
        <v>331</v>
      </c>
      <c r="B62" s="236"/>
      <c r="C62" s="72"/>
      <c r="D62" s="75" t="s">
        <v>260</v>
      </c>
      <c r="E62" s="70">
        <f>SUM(I63:I68)</f>
        <v>0</v>
      </c>
      <c r="F62" s="104"/>
      <c r="G62" s="105"/>
      <c r="H62" s="105"/>
      <c r="I62" s="70"/>
      <c r="J62" s="71" t="e">
        <f>E62/$G$113</f>
        <v>#DIV/0!</v>
      </c>
    </row>
    <row r="63" spans="1:11" s="31" customFormat="1" ht="51" outlineLevel="1" x14ac:dyDescent="0.25">
      <c r="A63" s="293" t="s">
        <v>448</v>
      </c>
      <c r="B63" s="294" t="s">
        <v>193</v>
      </c>
      <c r="C63" s="301" t="s">
        <v>467</v>
      </c>
      <c r="D63" s="232" t="s">
        <v>461</v>
      </c>
      <c r="E63" s="359" t="s">
        <v>240</v>
      </c>
      <c r="F63" s="360">
        <v>269.88</v>
      </c>
      <c r="G63" s="461"/>
      <c r="H63" s="441">
        <f t="shared" ref="H63:H68" si="6">ROUND(G63*(1+$F$114),2)</f>
        <v>0</v>
      </c>
      <c r="I63" s="245">
        <f t="shared" ref="I63:I68" si="7">ROUND(F63*H63,2)</f>
        <v>0</v>
      </c>
      <c r="J63" s="246" t="e">
        <f t="shared" ref="J63:J68" si="8">I63/$G$113</f>
        <v>#DIV/0!</v>
      </c>
    </row>
    <row r="64" spans="1:11" s="31" customFormat="1" ht="25.5" outlineLevel="1" x14ac:dyDescent="0.25">
      <c r="A64" s="373" t="s">
        <v>449</v>
      </c>
      <c r="B64" s="297" t="s">
        <v>193</v>
      </c>
      <c r="C64" s="302" t="s">
        <v>468</v>
      </c>
      <c r="D64" s="233" t="s">
        <v>462</v>
      </c>
      <c r="E64" s="361" t="s">
        <v>280</v>
      </c>
      <c r="F64" s="362">
        <v>10525.32</v>
      </c>
      <c r="G64" s="462"/>
      <c r="H64" s="441">
        <f t="shared" si="6"/>
        <v>0</v>
      </c>
      <c r="I64" s="245">
        <f t="shared" si="7"/>
        <v>0</v>
      </c>
      <c r="J64" s="246" t="e">
        <f t="shared" si="8"/>
        <v>#DIV/0!</v>
      </c>
    </row>
    <row r="65" spans="1:10" s="31" customFormat="1" ht="38.25" outlineLevel="1" x14ac:dyDescent="0.25">
      <c r="A65" s="296" t="s">
        <v>450</v>
      </c>
      <c r="B65" s="297" t="s">
        <v>193</v>
      </c>
      <c r="C65" s="302" t="s">
        <v>469</v>
      </c>
      <c r="D65" s="233" t="s">
        <v>463</v>
      </c>
      <c r="E65" s="361" t="s">
        <v>280</v>
      </c>
      <c r="F65" s="362">
        <v>1122.7</v>
      </c>
      <c r="G65" s="462"/>
      <c r="H65" s="441">
        <f t="shared" si="6"/>
        <v>0</v>
      </c>
      <c r="I65" s="245">
        <f t="shared" si="7"/>
        <v>0</v>
      </c>
      <c r="J65" s="246" t="e">
        <f t="shared" si="8"/>
        <v>#DIV/0!</v>
      </c>
    </row>
    <row r="66" spans="1:10" s="31" customFormat="1" ht="25.5" outlineLevel="1" x14ac:dyDescent="0.25">
      <c r="A66" s="296" t="s">
        <v>451</v>
      </c>
      <c r="B66" s="297" t="s">
        <v>193</v>
      </c>
      <c r="C66" s="302">
        <v>100576</v>
      </c>
      <c r="D66" s="233" t="s">
        <v>282</v>
      </c>
      <c r="E66" s="361" t="s">
        <v>237</v>
      </c>
      <c r="F66" s="362">
        <v>1799.23</v>
      </c>
      <c r="G66" s="462"/>
      <c r="H66" s="441">
        <f t="shared" si="6"/>
        <v>0</v>
      </c>
      <c r="I66" s="245">
        <f t="shared" si="7"/>
        <v>0</v>
      </c>
      <c r="J66" s="246" t="e">
        <f t="shared" si="8"/>
        <v>#DIV/0!</v>
      </c>
    </row>
    <row r="67" spans="1:10" s="31" customFormat="1" ht="25.5" outlineLevel="1" x14ac:dyDescent="0.25">
      <c r="A67" s="296" t="s">
        <v>452</v>
      </c>
      <c r="B67" s="297" t="s">
        <v>193</v>
      </c>
      <c r="C67" s="302">
        <v>96622</v>
      </c>
      <c r="D67" s="233" t="s">
        <v>283</v>
      </c>
      <c r="E67" s="361" t="s">
        <v>240</v>
      </c>
      <c r="F67" s="362">
        <v>89.96</v>
      </c>
      <c r="G67" s="462"/>
      <c r="H67" s="441">
        <f t="shared" si="6"/>
        <v>0</v>
      </c>
      <c r="I67" s="245">
        <f t="shared" si="7"/>
        <v>0</v>
      </c>
      <c r="J67" s="246" t="e">
        <f t="shared" si="8"/>
        <v>#DIV/0!</v>
      </c>
    </row>
    <row r="68" spans="1:10" s="31" customFormat="1" ht="39" outlineLevel="1" thickBot="1" x14ac:dyDescent="0.3">
      <c r="A68" s="374" t="s">
        <v>453</v>
      </c>
      <c r="B68" s="303" t="s">
        <v>193</v>
      </c>
      <c r="C68" s="304">
        <v>94991</v>
      </c>
      <c r="D68" s="229" t="s">
        <v>478</v>
      </c>
      <c r="E68" s="363" t="s">
        <v>240</v>
      </c>
      <c r="F68" s="364">
        <v>179.92</v>
      </c>
      <c r="G68" s="463"/>
      <c r="H68" s="441">
        <f t="shared" si="6"/>
        <v>0</v>
      </c>
      <c r="I68" s="245">
        <f t="shared" si="7"/>
        <v>0</v>
      </c>
      <c r="J68" s="246" t="e">
        <f t="shared" si="8"/>
        <v>#DIV/0!</v>
      </c>
    </row>
    <row r="69" spans="1:10" ht="15.75" customHeight="1" thickBot="1" x14ac:dyDescent="0.3">
      <c r="A69" s="237">
        <v>5</v>
      </c>
      <c r="B69" s="238"/>
      <c r="C69" s="62"/>
      <c r="D69" s="76" t="s">
        <v>103</v>
      </c>
      <c r="E69" s="77">
        <f>SUM(E70,E77,E83,E89)</f>
        <v>0</v>
      </c>
      <c r="F69" s="166"/>
      <c r="G69" s="77"/>
      <c r="H69" s="77"/>
      <c r="I69" s="167"/>
      <c r="J69" s="168" t="e">
        <f>E69/$G$113</f>
        <v>#DIV/0!</v>
      </c>
    </row>
    <row r="70" spans="1:10" ht="12.75" customHeight="1" outlineLevel="1" x14ac:dyDescent="0.25">
      <c r="A70" s="235" t="s">
        <v>132</v>
      </c>
      <c r="B70" s="236"/>
      <c r="C70" s="68"/>
      <c r="D70" s="69" t="s">
        <v>286</v>
      </c>
      <c r="E70" s="70">
        <f>SUM(I71:I76)</f>
        <v>0</v>
      </c>
      <c r="F70" s="266"/>
      <c r="G70" s="70"/>
      <c r="H70" s="70"/>
      <c r="I70" s="70"/>
      <c r="J70" s="71" t="e">
        <f>E70/$G$113</f>
        <v>#DIV/0!</v>
      </c>
    </row>
    <row r="71" spans="1:10" ht="25.5" outlineLevel="1" x14ac:dyDescent="0.25">
      <c r="A71" s="284" t="s">
        <v>133</v>
      </c>
      <c r="B71" s="305" t="s">
        <v>193</v>
      </c>
      <c r="C71" s="132" t="s">
        <v>296</v>
      </c>
      <c r="D71" s="133" t="s">
        <v>297</v>
      </c>
      <c r="E71" s="134" t="s">
        <v>237</v>
      </c>
      <c r="F71" s="272">
        <v>2575.29</v>
      </c>
      <c r="G71" s="451"/>
      <c r="H71" s="441">
        <f t="shared" ref="H71:H76" si="9">ROUND(G71*(1+$F$114),2)</f>
        <v>0</v>
      </c>
      <c r="I71" s="245">
        <f t="shared" ref="I71:I76" si="10">ROUND(F71*H71,2)</f>
        <v>0</v>
      </c>
      <c r="J71" s="254" t="e">
        <f t="shared" ref="J71:J76" si="11">I71/$G$113</f>
        <v>#DIV/0!</v>
      </c>
    </row>
    <row r="72" spans="1:10" ht="63.75" outlineLevel="1" x14ac:dyDescent="0.25">
      <c r="A72" s="284" t="s">
        <v>135</v>
      </c>
      <c r="B72" s="306" t="s">
        <v>193</v>
      </c>
      <c r="C72" s="132" t="s">
        <v>298</v>
      </c>
      <c r="D72" s="133" t="s">
        <v>292</v>
      </c>
      <c r="E72" s="134" t="s">
        <v>240</v>
      </c>
      <c r="F72" s="270">
        <v>2188.94</v>
      </c>
      <c r="G72" s="451"/>
      <c r="H72" s="441">
        <f t="shared" si="9"/>
        <v>0</v>
      </c>
      <c r="I72" s="245">
        <f t="shared" si="10"/>
        <v>0</v>
      </c>
      <c r="J72" s="256" t="e">
        <f t="shared" si="11"/>
        <v>#DIV/0!</v>
      </c>
    </row>
    <row r="73" spans="1:10" ht="12.75" customHeight="1" outlineLevel="1" x14ac:dyDescent="0.25">
      <c r="A73" s="284" t="s">
        <v>336</v>
      </c>
      <c r="B73" s="306" t="s">
        <v>193</v>
      </c>
      <c r="C73" s="132" t="s">
        <v>299</v>
      </c>
      <c r="D73" s="133" t="s">
        <v>300</v>
      </c>
      <c r="E73" s="134" t="s">
        <v>240</v>
      </c>
      <c r="F73" s="270">
        <v>1721.64</v>
      </c>
      <c r="G73" s="451"/>
      <c r="H73" s="441">
        <f t="shared" si="9"/>
        <v>0</v>
      </c>
      <c r="I73" s="245">
        <f t="shared" si="10"/>
        <v>0</v>
      </c>
      <c r="J73" s="256" t="e">
        <f t="shared" si="11"/>
        <v>#DIV/0!</v>
      </c>
    </row>
    <row r="74" spans="1:10" ht="51" outlineLevel="1" x14ac:dyDescent="0.25">
      <c r="A74" s="381" t="s">
        <v>337</v>
      </c>
      <c r="B74" s="382" t="s">
        <v>193</v>
      </c>
      <c r="C74" s="153">
        <v>100975</v>
      </c>
      <c r="D74" s="154" t="s">
        <v>464</v>
      </c>
      <c r="E74" s="383" t="s">
        <v>240</v>
      </c>
      <c r="F74" s="348">
        <v>2188.94</v>
      </c>
      <c r="G74" s="458"/>
      <c r="H74" s="445">
        <f t="shared" si="9"/>
        <v>0</v>
      </c>
      <c r="I74" s="384">
        <f t="shared" si="10"/>
        <v>0</v>
      </c>
      <c r="J74" s="257" t="e">
        <f t="shared" si="11"/>
        <v>#DIV/0!</v>
      </c>
    </row>
    <row r="75" spans="1:10" ht="37.5" customHeight="1" outlineLevel="1" x14ac:dyDescent="0.25">
      <c r="A75" s="380" t="s">
        <v>482</v>
      </c>
      <c r="B75" s="387" t="s">
        <v>193</v>
      </c>
      <c r="C75" s="159" t="s">
        <v>468</v>
      </c>
      <c r="D75" s="160" t="s">
        <v>462</v>
      </c>
      <c r="E75" s="161" t="s">
        <v>280</v>
      </c>
      <c r="F75" s="385">
        <v>18224.699999999997</v>
      </c>
      <c r="G75" s="459"/>
      <c r="H75" s="445">
        <f t="shared" si="9"/>
        <v>0</v>
      </c>
      <c r="I75" s="384">
        <f t="shared" si="10"/>
        <v>0</v>
      </c>
      <c r="J75" s="257" t="e">
        <f t="shared" si="11"/>
        <v>#DIV/0!</v>
      </c>
    </row>
    <row r="76" spans="1:10" ht="38.25" outlineLevel="1" x14ac:dyDescent="0.25">
      <c r="A76" s="307" t="s">
        <v>483</v>
      </c>
      <c r="B76" s="386" t="s">
        <v>193</v>
      </c>
      <c r="C76" s="376" t="s">
        <v>469</v>
      </c>
      <c r="D76" s="377" t="s">
        <v>463</v>
      </c>
      <c r="E76" s="378" t="s">
        <v>280</v>
      </c>
      <c r="F76" s="379">
        <v>1943.9679999999998</v>
      </c>
      <c r="G76" s="460"/>
      <c r="H76" s="258">
        <f t="shared" si="9"/>
        <v>0</v>
      </c>
      <c r="I76" s="275">
        <f t="shared" si="10"/>
        <v>0</v>
      </c>
      <c r="J76" s="388" t="e">
        <f t="shared" si="11"/>
        <v>#DIV/0!</v>
      </c>
    </row>
    <row r="77" spans="1:10" ht="15" outlineLevel="1" x14ac:dyDescent="0.25">
      <c r="A77" s="240" t="s">
        <v>332</v>
      </c>
      <c r="B77" s="236"/>
      <c r="C77" s="68"/>
      <c r="D77" s="69" t="s">
        <v>287</v>
      </c>
      <c r="E77" s="70">
        <f>SUM(I78:I82)</f>
        <v>0</v>
      </c>
      <c r="F77" s="104"/>
      <c r="G77" s="105"/>
      <c r="H77" s="105"/>
      <c r="I77" s="70"/>
      <c r="J77" s="234" t="e">
        <f>E77/$G$113</f>
        <v>#DIV/0!</v>
      </c>
    </row>
    <row r="78" spans="1:10" ht="38.25" outlineLevel="1" x14ac:dyDescent="0.25">
      <c r="A78" s="284" t="s">
        <v>338</v>
      </c>
      <c r="B78" s="306" t="s">
        <v>193</v>
      </c>
      <c r="C78" s="132" t="s">
        <v>301</v>
      </c>
      <c r="D78" s="133" t="s">
        <v>293</v>
      </c>
      <c r="E78" s="134" t="s">
        <v>240</v>
      </c>
      <c r="F78" s="270">
        <v>62.5</v>
      </c>
      <c r="G78" s="451"/>
      <c r="H78" s="441">
        <f>ROUND(G78*(1+$F$114),2)</f>
        <v>0</v>
      </c>
      <c r="I78" s="245">
        <f>ROUND(F78*H78,2)</f>
        <v>0</v>
      </c>
      <c r="J78" s="254" t="e">
        <f>I78/$G$113</f>
        <v>#DIV/0!</v>
      </c>
    </row>
    <row r="79" spans="1:10" ht="51" outlineLevel="1" x14ac:dyDescent="0.25">
      <c r="A79" s="284" t="s">
        <v>339</v>
      </c>
      <c r="B79" s="306" t="s">
        <v>193</v>
      </c>
      <c r="C79" s="132" t="s">
        <v>302</v>
      </c>
      <c r="D79" s="133" t="s">
        <v>303</v>
      </c>
      <c r="E79" s="134" t="s">
        <v>236</v>
      </c>
      <c r="F79" s="270">
        <v>72</v>
      </c>
      <c r="G79" s="451"/>
      <c r="H79" s="441">
        <f>ROUND(G79*(1+$F$114),2)</f>
        <v>0</v>
      </c>
      <c r="I79" s="245">
        <f>ROUND(F79*H79,2)</f>
        <v>0</v>
      </c>
      <c r="J79" s="254" t="e">
        <f>I79/$G$113</f>
        <v>#DIV/0!</v>
      </c>
    </row>
    <row r="80" spans="1:10" ht="51" outlineLevel="1" x14ac:dyDescent="0.25">
      <c r="A80" s="284" t="s">
        <v>340</v>
      </c>
      <c r="B80" s="306" t="s">
        <v>193</v>
      </c>
      <c r="C80" s="132" t="s">
        <v>395</v>
      </c>
      <c r="D80" s="133" t="s">
        <v>394</v>
      </c>
      <c r="E80" s="134" t="s">
        <v>236</v>
      </c>
      <c r="F80" s="270">
        <v>165</v>
      </c>
      <c r="G80" s="451"/>
      <c r="H80" s="441">
        <f>ROUND(G80*(1+$F$114),2)</f>
        <v>0</v>
      </c>
      <c r="I80" s="245">
        <f>ROUND(F80*H80,2)</f>
        <v>0</v>
      </c>
      <c r="J80" s="254" t="e">
        <f>I80/$G$113</f>
        <v>#DIV/0!</v>
      </c>
    </row>
    <row r="81" spans="1:10" ht="51" outlineLevel="1" x14ac:dyDescent="0.25">
      <c r="A81" s="284" t="s">
        <v>341</v>
      </c>
      <c r="B81" s="306" t="s">
        <v>193</v>
      </c>
      <c r="C81" s="132" t="s">
        <v>304</v>
      </c>
      <c r="D81" s="133" t="s">
        <v>285</v>
      </c>
      <c r="E81" s="134" t="s">
        <v>236</v>
      </c>
      <c r="F81" s="270">
        <v>414</v>
      </c>
      <c r="G81" s="451"/>
      <c r="H81" s="441">
        <f>ROUND(G81*(1+$F$114),2)</f>
        <v>0</v>
      </c>
      <c r="I81" s="245">
        <f>ROUND(F81*H81,2)</f>
        <v>0</v>
      </c>
      <c r="J81" s="254" t="e">
        <f>I81/$G$113</f>
        <v>#DIV/0!</v>
      </c>
    </row>
    <row r="82" spans="1:10" ht="41.25" customHeight="1" outlineLevel="1" x14ac:dyDescent="0.25">
      <c r="A82" s="375" t="s">
        <v>342</v>
      </c>
      <c r="B82" s="308" t="s">
        <v>193</v>
      </c>
      <c r="C82" s="309" t="s">
        <v>479</v>
      </c>
      <c r="D82" s="227" t="s">
        <v>294</v>
      </c>
      <c r="E82" s="273" t="s">
        <v>236</v>
      </c>
      <c r="F82" s="274">
        <v>1674.62</v>
      </c>
      <c r="G82" s="457"/>
      <c r="H82" s="258">
        <f>ROUND(G82*(1+$F$114),2)</f>
        <v>0</v>
      </c>
      <c r="I82" s="249">
        <f>ROUND(F82*H82,2)</f>
        <v>0</v>
      </c>
      <c r="J82" s="276" t="e">
        <f>I82/$G$113</f>
        <v>#DIV/0!</v>
      </c>
    </row>
    <row r="83" spans="1:10" ht="15" outlineLevel="1" x14ac:dyDescent="0.25">
      <c r="A83" s="235" t="s">
        <v>333</v>
      </c>
      <c r="B83" s="236"/>
      <c r="C83" s="72"/>
      <c r="D83" s="75" t="s">
        <v>288</v>
      </c>
      <c r="E83" s="70">
        <f>SUM(I84:I88)</f>
        <v>0</v>
      </c>
      <c r="F83" s="264"/>
      <c r="G83" s="263"/>
      <c r="H83" s="263"/>
      <c r="I83" s="267"/>
      <c r="J83" s="265" t="e">
        <f>E83/$G$113</f>
        <v>#DIV/0!</v>
      </c>
    </row>
    <row r="84" spans="1:10" ht="38.25" outlineLevel="1" x14ac:dyDescent="0.25">
      <c r="A84" s="284" t="s">
        <v>343</v>
      </c>
      <c r="B84" s="310" t="s">
        <v>193</v>
      </c>
      <c r="C84" s="132" t="s">
        <v>480</v>
      </c>
      <c r="D84" s="133" t="s">
        <v>305</v>
      </c>
      <c r="E84" s="134" t="s">
        <v>306</v>
      </c>
      <c r="F84" s="270">
        <v>17</v>
      </c>
      <c r="G84" s="451"/>
      <c r="H84" s="441">
        <f>ROUND(G84*(1+$F$114),2)</f>
        <v>0</v>
      </c>
      <c r="I84" s="245">
        <f>ROUND(F84*H84,2)</f>
        <v>0</v>
      </c>
      <c r="J84" s="254" t="e">
        <f>I84/$G$113</f>
        <v>#DIV/0!</v>
      </c>
    </row>
    <row r="85" spans="1:10" ht="38.25" outlineLevel="1" x14ac:dyDescent="0.25">
      <c r="A85" s="284" t="s">
        <v>344</v>
      </c>
      <c r="B85" s="310" t="s">
        <v>193</v>
      </c>
      <c r="C85" s="132" t="s">
        <v>307</v>
      </c>
      <c r="D85" s="133" t="s">
        <v>290</v>
      </c>
      <c r="E85" s="134" t="s">
        <v>236</v>
      </c>
      <c r="F85" s="270">
        <v>10.199999999999999</v>
      </c>
      <c r="G85" s="451"/>
      <c r="H85" s="441">
        <f>ROUND(G85*(1+$F$114),2)</f>
        <v>0</v>
      </c>
      <c r="I85" s="245">
        <f>ROUND(F85*H85,2)</f>
        <v>0</v>
      </c>
      <c r="J85" s="254" t="e">
        <f>I85/$G$113</f>
        <v>#DIV/0!</v>
      </c>
    </row>
    <row r="86" spans="1:10" ht="25.5" outlineLevel="1" x14ac:dyDescent="0.25">
      <c r="A86" s="284" t="s">
        <v>345</v>
      </c>
      <c r="B86" s="310" t="s">
        <v>193</v>
      </c>
      <c r="C86" s="132" t="s">
        <v>308</v>
      </c>
      <c r="D86" s="133" t="s">
        <v>291</v>
      </c>
      <c r="E86" s="134" t="s">
        <v>306</v>
      </c>
      <c r="F86" s="270">
        <v>17</v>
      </c>
      <c r="G86" s="451"/>
      <c r="H86" s="441">
        <f>ROUND(G86*(1+$F$114),2)</f>
        <v>0</v>
      </c>
      <c r="I86" s="245">
        <f>ROUND(F86*H86,2)</f>
        <v>0</v>
      </c>
      <c r="J86" s="254" t="e">
        <f>I86/$G$113</f>
        <v>#DIV/0!</v>
      </c>
    </row>
    <row r="87" spans="1:10" ht="38.25" outlineLevel="1" x14ac:dyDescent="0.25">
      <c r="A87" s="284" t="s">
        <v>346</v>
      </c>
      <c r="B87" s="310" t="s">
        <v>193</v>
      </c>
      <c r="C87" s="132" t="s">
        <v>481</v>
      </c>
      <c r="D87" s="133" t="s">
        <v>309</v>
      </c>
      <c r="E87" s="134" t="s">
        <v>306</v>
      </c>
      <c r="F87" s="270">
        <v>1</v>
      </c>
      <c r="G87" s="451"/>
      <c r="H87" s="441">
        <f>ROUND(G87*(1+$F$114),2)</f>
        <v>0</v>
      </c>
      <c r="I87" s="245">
        <f>ROUND(F87*H87,2)</f>
        <v>0</v>
      </c>
      <c r="J87" s="254" t="e">
        <f>I87/$G$113</f>
        <v>#DIV/0!</v>
      </c>
    </row>
    <row r="88" spans="1:10" ht="38.25" outlineLevel="1" x14ac:dyDescent="0.25">
      <c r="A88" s="375" t="s">
        <v>347</v>
      </c>
      <c r="B88" s="311" t="s">
        <v>193</v>
      </c>
      <c r="C88" s="309" t="s">
        <v>310</v>
      </c>
      <c r="D88" s="227" t="s">
        <v>311</v>
      </c>
      <c r="E88" s="273" t="s">
        <v>306</v>
      </c>
      <c r="F88" s="348">
        <v>12</v>
      </c>
      <c r="G88" s="457"/>
      <c r="H88" s="258">
        <f>ROUND(G88*(1+$F$114),2)</f>
        <v>0</v>
      </c>
      <c r="I88" s="249">
        <f>ROUND(F88*H88,2)</f>
        <v>0</v>
      </c>
      <c r="J88" s="349" t="e">
        <f>I88/$G$113</f>
        <v>#DIV/0!</v>
      </c>
    </row>
    <row r="89" spans="1:10" ht="15" outlineLevel="1" x14ac:dyDescent="0.25">
      <c r="A89" s="235" t="s">
        <v>486</v>
      </c>
      <c r="B89" s="243"/>
      <c r="C89" s="72"/>
      <c r="D89" s="75" t="s">
        <v>487</v>
      </c>
      <c r="E89" s="70">
        <f>SUM(I90:I98)</f>
        <v>0</v>
      </c>
      <c r="F89" s="389"/>
      <c r="G89" s="263"/>
      <c r="H89" s="263"/>
      <c r="I89" s="267"/>
      <c r="J89" s="390" t="e">
        <f>E89/$G$113</f>
        <v>#DIV/0!</v>
      </c>
    </row>
    <row r="90" spans="1:10" ht="38.25" outlineLevel="1" x14ac:dyDescent="0.25">
      <c r="A90" s="284" t="s">
        <v>490</v>
      </c>
      <c r="B90" s="310" t="s">
        <v>193</v>
      </c>
      <c r="C90" s="132" t="s">
        <v>488</v>
      </c>
      <c r="D90" s="133" t="s">
        <v>489</v>
      </c>
      <c r="E90" s="134" t="s">
        <v>306</v>
      </c>
      <c r="F90" s="270">
        <v>1</v>
      </c>
      <c r="G90" s="451"/>
      <c r="H90" s="441">
        <f t="shared" ref="H90:H98" si="12">ROUND(G90*(1+$F$114),2)</f>
        <v>0</v>
      </c>
      <c r="I90" s="245">
        <f>ROUND(F90*H90,2)</f>
        <v>0</v>
      </c>
      <c r="J90" s="254" t="e">
        <f t="shared" ref="J90:J98" si="13">I90/$G$113</f>
        <v>#DIV/0!</v>
      </c>
    </row>
    <row r="91" spans="1:10" ht="38.25" outlineLevel="1" x14ac:dyDescent="0.25">
      <c r="A91" s="284" t="s">
        <v>491</v>
      </c>
      <c r="B91" s="399" t="s">
        <v>193</v>
      </c>
      <c r="C91" s="313" t="s">
        <v>301</v>
      </c>
      <c r="D91" s="392" t="s">
        <v>293</v>
      </c>
      <c r="E91" s="391" t="s">
        <v>240</v>
      </c>
      <c r="F91" s="270">
        <v>4.59</v>
      </c>
      <c r="G91" s="451"/>
      <c r="H91" s="441">
        <f t="shared" si="12"/>
        <v>0</v>
      </c>
      <c r="I91" s="245">
        <f>ROUND(F91*H91,2)</f>
        <v>0</v>
      </c>
      <c r="J91" s="254" t="e">
        <f t="shared" si="13"/>
        <v>#DIV/0!</v>
      </c>
    </row>
    <row r="92" spans="1:10" ht="51" outlineLevel="1" x14ac:dyDescent="0.25">
      <c r="A92" s="284" t="s">
        <v>492</v>
      </c>
      <c r="B92" s="400" t="s">
        <v>193</v>
      </c>
      <c r="C92" s="397" t="s">
        <v>304</v>
      </c>
      <c r="D92" s="393" t="s">
        <v>285</v>
      </c>
      <c r="E92" s="394" t="s">
        <v>236</v>
      </c>
      <c r="F92" s="395">
        <v>54</v>
      </c>
      <c r="G92" s="452"/>
      <c r="H92" s="441">
        <f t="shared" si="12"/>
        <v>0</v>
      </c>
      <c r="I92" s="245">
        <f t="shared" ref="I92:I98" si="14">ROUND(F92*H92,2)</f>
        <v>0</v>
      </c>
      <c r="J92" s="254" t="e">
        <f t="shared" si="13"/>
        <v>#DIV/0!</v>
      </c>
    </row>
    <row r="93" spans="1:10" ht="63.75" outlineLevel="1" x14ac:dyDescent="0.25">
      <c r="A93" s="307" t="s">
        <v>493</v>
      </c>
      <c r="B93" s="401" t="s">
        <v>193</v>
      </c>
      <c r="C93" s="145" t="s">
        <v>298</v>
      </c>
      <c r="D93" s="231" t="s">
        <v>292</v>
      </c>
      <c r="E93" s="366" t="s">
        <v>240</v>
      </c>
      <c r="F93" s="404">
        <v>185.6</v>
      </c>
      <c r="G93" s="455"/>
      <c r="H93" s="441">
        <f t="shared" si="12"/>
        <v>0</v>
      </c>
      <c r="I93" s="245">
        <f t="shared" si="14"/>
        <v>0</v>
      </c>
      <c r="J93" s="254" t="e">
        <f t="shared" si="13"/>
        <v>#DIV/0!</v>
      </c>
    </row>
    <row r="94" spans="1:10" ht="25.5" outlineLevel="1" x14ac:dyDescent="0.25">
      <c r="A94" s="405" t="s">
        <v>494</v>
      </c>
      <c r="B94" s="402" t="s">
        <v>193</v>
      </c>
      <c r="C94" s="398" t="s">
        <v>296</v>
      </c>
      <c r="D94" s="393" t="s">
        <v>297</v>
      </c>
      <c r="E94" s="366" t="s">
        <v>237</v>
      </c>
      <c r="F94" s="407">
        <v>216</v>
      </c>
      <c r="G94" s="455"/>
      <c r="H94" s="441">
        <f t="shared" si="12"/>
        <v>0</v>
      </c>
      <c r="I94" s="245">
        <f t="shared" si="14"/>
        <v>0</v>
      </c>
      <c r="J94" s="254" t="e">
        <f t="shared" si="13"/>
        <v>#DIV/0!</v>
      </c>
    </row>
    <row r="95" spans="1:10" ht="63.75" outlineLevel="1" x14ac:dyDescent="0.25">
      <c r="A95" s="284" t="s">
        <v>495</v>
      </c>
      <c r="B95" s="402" t="s">
        <v>193</v>
      </c>
      <c r="C95" s="145">
        <v>93379</v>
      </c>
      <c r="D95" s="403" t="s">
        <v>300</v>
      </c>
      <c r="E95" s="351" t="s">
        <v>240</v>
      </c>
      <c r="F95" s="406">
        <v>153.86999999999998</v>
      </c>
      <c r="G95" s="453"/>
      <c r="H95" s="441">
        <f t="shared" si="12"/>
        <v>0</v>
      </c>
      <c r="I95" s="245">
        <f t="shared" si="14"/>
        <v>0</v>
      </c>
      <c r="J95" s="254" t="e">
        <f t="shared" si="13"/>
        <v>#DIV/0!</v>
      </c>
    </row>
    <row r="96" spans="1:10" ht="51" outlineLevel="1" x14ac:dyDescent="0.25">
      <c r="A96" s="284" t="s">
        <v>496</v>
      </c>
      <c r="B96" s="402" t="s">
        <v>193</v>
      </c>
      <c r="C96" s="297">
        <v>100975</v>
      </c>
      <c r="D96" s="231" t="s">
        <v>464</v>
      </c>
      <c r="E96" s="366" t="s">
        <v>240</v>
      </c>
      <c r="F96" s="407">
        <v>249.06</v>
      </c>
      <c r="G96" s="456"/>
      <c r="H96" s="441">
        <f t="shared" si="12"/>
        <v>0</v>
      </c>
      <c r="I96" s="245">
        <f t="shared" si="14"/>
        <v>0</v>
      </c>
      <c r="J96" s="254" t="e">
        <f t="shared" si="13"/>
        <v>#DIV/0!</v>
      </c>
    </row>
    <row r="97" spans="1:10" ht="25.5" outlineLevel="1" x14ac:dyDescent="0.25">
      <c r="A97" s="284" t="s">
        <v>497</v>
      </c>
      <c r="B97" s="402" t="s">
        <v>193</v>
      </c>
      <c r="C97" s="297">
        <v>95876</v>
      </c>
      <c r="D97" s="393" t="s">
        <v>462</v>
      </c>
      <c r="E97" s="366" t="s">
        <v>280</v>
      </c>
      <c r="F97" s="396">
        <v>1237.4700000000007</v>
      </c>
      <c r="G97" s="455"/>
      <c r="H97" s="441">
        <f t="shared" si="12"/>
        <v>0</v>
      </c>
      <c r="I97" s="245">
        <f t="shared" si="14"/>
        <v>0</v>
      </c>
      <c r="J97" s="254" t="e">
        <f t="shared" si="13"/>
        <v>#DIV/0!</v>
      </c>
    </row>
    <row r="98" spans="1:10" ht="39" outlineLevel="1" thickBot="1" x14ac:dyDescent="0.3">
      <c r="A98" s="284" t="s">
        <v>498</v>
      </c>
      <c r="B98" s="402" t="s">
        <v>193</v>
      </c>
      <c r="C98" s="297" t="s">
        <v>469</v>
      </c>
      <c r="D98" s="231" t="s">
        <v>463</v>
      </c>
      <c r="E98" s="366" t="s">
        <v>280</v>
      </c>
      <c r="F98" s="407">
        <v>131.99680000000009</v>
      </c>
      <c r="G98" s="456"/>
      <c r="H98" s="441">
        <f t="shared" si="12"/>
        <v>0</v>
      </c>
      <c r="I98" s="245">
        <f t="shared" si="14"/>
        <v>0</v>
      </c>
      <c r="J98" s="254" t="e">
        <f t="shared" si="13"/>
        <v>#DIV/0!</v>
      </c>
    </row>
    <row r="99" spans="1:10" ht="15.75" thickBot="1" x14ac:dyDescent="0.3">
      <c r="A99" s="237">
        <v>6</v>
      </c>
      <c r="B99" s="238"/>
      <c r="C99" s="62"/>
      <c r="D99" s="76" t="s">
        <v>125</v>
      </c>
      <c r="E99" s="77">
        <f>SUM(E100,E106)</f>
        <v>0</v>
      </c>
      <c r="F99" s="166"/>
      <c r="G99" s="77"/>
      <c r="H99" s="77"/>
      <c r="I99" s="167"/>
      <c r="J99" s="168" t="e">
        <f>E99/$G$113</f>
        <v>#DIV/0!</v>
      </c>
    </row>
    <row r="100" spans="1:10" ht="12.75" customHeight="1" outlineLevel="1" x14ac:dyDescent="0.25">
      <c r="A100" s="235" t="s">
        <v>334</v>
      </c>
      <c r="B100" s="236"/>
      <c r="C100" s="68"/>
      <c r="D100" s="69" t="s">
        <v>127</v>
      </c>
      <c r="E100" s="70">
        <f>SUM(I101:I105)</f>
        <v>0</v>
      </c>
      <c r="F100" s="104"/>
      <c r="G100" s="105"/>
      <c r="H100" s="105"/>
      <c r="I100" s="70"/>
      <c r="J100" s="71" t="e">
        <f>E100/$G$113</f>
        <v>#DIV/0!</v>
      </c>
    </row>
    <row r="101" spans="1:10" ht="54" customHeight="1" outlineLevel="1" x14ac:dyDescent="0.25">
      <c r="A101" s="173" t="s">
        <v>335</v>
      </c>
      <c r="B101" s="314" t="s">
        <v>193</v>
      </c>
      <c r="C101" s="313" t="s">
        <v>220</v>
      </c>
      <c r="D101" s="133" t="s">
        <v>221</v>
      </c>
      <c r="E101" s="134" t="s">
        <v>236</v>
      </c>
      <c r="F101" s="134">
        <v>1674.62</v>
      </c>
      <c r="G101" s="451"/>
      <c r="H101" s="441">
        <f>ROUND(G101*(1+$F$114),2)</f>
        <v>0</v>
      </c>
      <c r="I101" s="245">
        <f>ROUND(F101*H101,2)</f>
        <v>0</v>
      </c>
      <c r="J101" s="254" t="e">
        <f>I101/$G$113</f>
        <v>#DIV/0!</v>
      </c>
    </row>
    <row r="102" spans="1:10" ht="30.75" customHeight="1" outlineLevel="1" x14ac:dyDescent="0.25">
      <c r="A102" s="173" t="s">
        <v>366</v>
      </c>
      <c r="B102" s="332" t="s">
        <v>193</v>
      </c>
      <c r="C102" s="333">
        <v>102513</v>
      </c>
      <c r="D102" s="334" t="s">
        <v>222</v>
      </c>
      <c r="E102" s="350" t="s">
        <v>237</v>
      </c>
      <c r="F102" s="350">
        <v>4.68</v>
      </c>
      <c r="G102" s="452"/>
      <c r="H102" s="441">
        <f>ROUND(G102*(1+$F$114),2)</f>
        <v>0</v>
      </c>
      <c r="I102" s="245">
        <f>ROUND(F102*H102,2)</f>
        <v>0</v>
      </c>
      <c r="J102" s="254" t="e">
        <f>I102/$G$113</f>
        <v>#DIV/0!</v>
      </c>
    </row>
    <row r="103" spans="1:10" ht="40.5" customHeight="1" outlineLevel="1" x14ac:dyDescent="0.25">
      <c r="A103" s="173" t="s">
        <v>367</v>
      </c>
      <c r="B103" s="332" t="s">
        <v>193</v>
      </c>
      <c r="C103" s="327">
        <v>102509</v>
      </c>
      <c r="D103" s="331" t="s">
        <v>223</v>
      </c>
      <c r="E103" s="351" t="s">
        <v>237</v>
      </c>
      <c r="F103" s="351">
        <v>64</v>
      </c>
      <c r="G103" s="453"/>
      <c r="H103" s="441">
        <f>ROUND(G103*(1+$F$114),2)</f>
        <v>0</v>
      </c>
      <c r="I103" s="245">
        <f>ROUND(F103*H103,2)</f>
        <v>0</v>
      </c>
      <c r="J103" s="254" t="e">
        <f>I103/$G$113</f>
        <v>#DIV/0!</v>
      </c>
    </row>
    <row r="104" spans="1:10" ht="29.25" customHeight="1" outlineLevel="1" x14ac:dyDescent="0.25">
      <c r="A104" s="173" t="s">
        <v>368</v>
      </c>
      <c r="B104" s="315" t="s">
        <v>193</v>
      </c>
      <c r="C104" s="316">
        <v>101094</v>
      </c>
      <c r="D104" s="331" t="s">
        <v>355</v>
      </c>
      <c r="E104" s="351" t="s">
        <v>236</v>
      </c>
      <c r="F104" s="351">
        <v>49.5</v>
      </c>
      <c r="G104" s="449"/>
      <c r="H104" s="446">
        <f>ROUND(G104*(1+$F$114),2)</f>
        <v>0</v>
      </c>
      <c r="I104" s="352">
        <f>ROUND(F104*H104,2)</f>
        <v>0</v>
      </c>
      <c r="J104" s="353" t="e">
        <f>I104/$G$113</f>
        <v>#DIV/0!</v>
      </c>
    </row>
    <row r="105" spans="1:10" ht="29.25" customHeight="1" outlineLevel="1" x14ac:dyDescent="0.25">
      <c r="A105" s="173" t="s">
        <v>369</v>
      </c>
      <c r="B105" s="329" t="s">
        <v>249</v>
      </c>
      <c r="C105" s="330">
        <v>5219636</v>
      </c>
      <c r="D105" s="317" t="s">
        <v>356</v>
      </c>
      <c r="E105" s="354" t="s">
        <v>37</v>
      </c>
      <c r="F105" s="354">
        <v>139</v>
      </c>
      <c r="G105" s="454"/>
      <c r="H105" s="441">
        <f>ROUND(G105*(1+$F$114),2)</f>
        <v>0</v>
      </c>
      <c r="I105" s="259">
        <f>ROUND(F105*H105,2)</f>
        <v>0</v>
      </c>
      <c r="J105" s="250" t="e">
        <f>I105/$G$113</f>
        <v>#DIV/0!</v>
      </c>
    </row>
    <row r="106" spans="1:10" ht="15.75" customHeight="1" outlineLevel="1" x14ac:dyDescent="0.25">
      <c r="A106" s="240" t="s">
        <v>365</v>
      </c>
      <c r="B106" s="243"/>
      <c r="C106" s="68"/>
      <c r="D106" s="69" t="s">
        <v>357</v>
      </c>
      <c r="E106" s="70">
        <f>SUM(I107:I112)</f>
        <v>0</v>
      </c>
      <c r="F106" s="139"/>
      <c r="G106" s="140"/>
      <c r="H106" s="140"/>
      <c r="I106" s="70"/>
      <c r="J106" s="71" t="e">
        <f>E106/$G$113</f>
        <v>#DIV/0!</v>
      </c>
    </row>
    <row r="107" spans="1:10" ht="25.5" customHeight="1" outlineLevel="1" x14ac:dyDescent="0.25">
      <c r="A107" s="319" t="s">
        <v>370</v>
      </c>
      <c r="B107" s="325" t="s">
        <v>193</v>
      </c>
      <c r="C107" s="326" t="s">
        <v>358</v>
      </c>
      <c r="D107" s="232" t="s">
        <v>359</v>
      </c>
      <c r="E107" s="355" t="s">
        <v>236</v>
      </c>
      <c r="F107" s="355">
        <v>11</v>
      </c>
      <c r="G107" s="448"/>
      <c r="H107" s="447">
        <f t="shared" ref="H107:H112" si="15">ROUND(G107*(1+$F$114),2)</f>
        <v>0</v>
      </c>
      <c r="I107" s="356">
        <f t="shared" ref="I107:I112" si="16">ROUND(F107*H107,2)</f>
        <v>0</v>
      </c>
      <c r="J107" s="357" t="e">
        <f t="shared" ref="J107:J112" si="17">I107/$G$113</f>
        <v>#DIV/0!</v>
      </c>
    </row>
    <row r="108" spans="1:10" ht="15.75" customHeight="1" outlineLevel="1" x14ac:dyDescent="0.25">
      <c r="A108" s="323" t="s">
        <v>371</v>
      </c>
      <c r="B108" s="324" t="s">
        <v>249</v>
      </c>
      <c r="C108" s="327">
        <v>5213574</v>
      </c>
      <c r="D108" s="321" t="s">
        <v>360</v>
      </c>
      <c r="E108" s="351" t="s">
        <v>130</v>
      </c>
      <c r="F108" s="351">
        <v>1.08</v>
      </c>
      <c r="G108" s="449"/>
      <c r="H108" s="446">
        <f t="shared" si="15"/>
        <v>0</v>
      </c>
      <c r="I108" s="352">
        <f t="shared" si="16"/>
        <v>0</v>
      </c>
      <c r="J108" s="353" t="e">
        <f t="shared" si="17"/>
        <v>#DIV/0!</v>
      </c>
    </row>
    <row r="109" spans="1:10" ht="33.75" customHeight="1" outlineLevel="1" x14ac:dyDescent="0.25">
      <c r="A109" s="322" t="s">
        <v>372</v>
      </c>
      <c r="B109" s="324" t="s">
        <v>249</v>
      </c>
      <c r="C109" s="327">
        <v>5213459</v>
      </c>
      <c r="D109" s="321" t="s">
        <v>361</v>
      </c>
      <c r="E109" s="351" t="s">
        <v>37</v>
      </c>
      <c r="F109" s="351">
        <v>1</v>
      </c>
      <c r="G109" s="449"/>
      <c r="H109" s="446">
        <f t="shared" si="15"/>
        <v>0</v>
      </c>
      <c r="I109" s="352">
        <f t="shared" si="16"/>
        <v>0</v>
      </c>
      <c r="J109" s="353" t="e">
        <f t="shared" si="17"/>
        <v>#DIV/0!</v>
      </c>
    </row>
    <row r="110" spans="1:10" ht="27" customHeight="1" outlineLevel="1" x14ac:dyDescent="0.25">
      <c r="A110" s="322" t="s">
        <v>373</v>
      </c>
      <c r="B110" s="320" t="s">
        <v>249</v>
      </c>
      <c r="C110" s="327">
        <v>5213468</v>
      </c>
      <c r="D110" s="321" t="s">
        <v>362</v>
      </c>
      <c r="E110" s="351" t="s">
        <v>37</v>
      </c>
      <c r="F110" s="351">
        <v>8</v>
      </c>
      <c r="G110" s="449"/>
      <c r="H110" s="446">
        <f t="shared" si="15"/>
        <v>0</v>
      </c>
      <c r="I110" s="352">
        <f t="shared" si="16"/>
        <v>0</v>
      </c>
      <c r="J110" s="353" t="e">
        <f t="shared" si="17"/>
        <v>#DIV/0!</v>
      </c>
    </row>
    <row r="111" spans="1:10" ht="28.5" customHeight="1" outlineLevel="1" x14ac:dyDescent="0.25">
      <c r="A111" s="322" t="s">
        <v>374</v>
      </c>
      <c r="B111" s="320" t="s">
        <v>249</v>
      </c>
      <c r="C111" s="327">
        <v>5213858</v>
      </c>
      <c r="D111" s="321" t="s">
        <v>363</v>
      </c>
      <c r="E111" s="351" t="s">
        <v>37</v>
      </c>
      <c r="F111" s="351">
        <v>9</v>
      </c>
      <c r="G111" s="449"/>
      <c r="H111" s="446">
        <f t="shared" si="15"/>
        <v>0</v>
      </c>
      <c r="I111" s="352">
        <f t="shared" si="16"/>
        <v>0</v>
      </c>
      <c r="J111" s="353" t="e">
        <f t="shared" si="17"/>
        <v>#DIV/0!</v>
      </c>
    </row>
    <row r="112" spans="1:10" ht="34.5" customHeight="1" outlineLevel="1" thickBot="1" x14ac:dyDescent="0.3">
      <c r="A112" s="312" t="s">
        <v>375</v>
      </c>
      <c r="B112" s="318" t="s">
        <v>249</v>
      </c>
      <c r="C112" s="328">
        <v>5213863</v>
      </c>
      <c r="D112" s="229" t="s">
        <v>364</v>
      </c>
      <c r="E112" s="358" t="s">
        <v>37</v>
      </c>
      <c r="F112" s="358">
        <v>2</v>
      </c>
      <c r="G112" s="450"/>
      <c r="H112" s="441">
        <f t="shared" si="15"/>
        <v>0</v>
      </c>
      <c r="I112" s="245">
        <f t="shared" si="16"/>
        <v>0</v>
      </c>
      <c r="J112" s="254" t="e">
        <f t="shared" si="17"/>
        <v>#DIV/0!</v>
      </c>
    </row>
    <row r="113" spans="1:13" s="38" customFormat="1" ht="19.5" customHeight="1" thickBot="1" x14ac:dyDescent="0.3">
      <c r="A113" s="33" t="s">
        <v>137</v>
      </c>
      <c r="B113" s="34"/>
      <c r="C113" s="34"/>
      <c r="D113" s="35"/>
      <c r="E113" s="36"/>
      <c r="F113" s="176"/>
      <c r="G113" s="583">
        <f>SUM(E99,E69,E30,E26,E23,E15)</f>
        <v>0</v>
      </c>
      <c r="H113" s="583"/>
      <c r="I113" s="583"/>
      <c r="J113" s="177" t="e">
        <f>SUM(I17:I101)/G113</f>
        <v>#DIV/0!</v>
      </c>
      <c r="L113" s="221"/>
    </row>
    <row r="114" spans="1:13" s="38" customFormat="1" ht="19.5" customHeight="1" thickBot="1" x14ac:dyDescent="0.3">
      <c r="A114" s="33"/>
      <c r="B114" s="34"/>
      <c r="C114" s="34"/>
      <c r="D114" s="35"/>
      <c r="E114" s="36" t="s">
        <v>289</v>
      </c>
      <c r="F114" s="469"/>
      <c r="G114" s="583"/>
      <c r="H114" s="583"/>
      <c r="I114" s="583"/>
      <c r="J114" s="177"/>
      <c r="L114" s="221"/>
    </row>
    <row r="115" spans="1:13" ht="25.5" x14ac:dyDescent="0.25">
      <c r="A115" s="39" t="s">
        <v>185</v>
      </c>
      <c r="B115" s="40"/>
      <c r="C115" s="40"/>
      <c r="D115" s="41"/>
      <c r="E115" s="42"/>
      <c r="F115" s="106"/>
      <c r="G115" s="107"/>
      <c r="H115" s="107"/>
      <c r="I115" s="43"/>
      <c r="J115" s="44"/>
    </row>
    <row r="116" spans="1:13" ht="38.25" hidden="1" customHeight="1" x14ac:dyDescent="0.25">
      <c r="A116" s="415"/>
      <c r="B116" s="416"/>
      <c r="C116" s="416"/>
      <c r="D116" s="417"/>
      <c r="E116" s="418"/>
      <c r="F116" s="419"/>
      <c r="G116" s="420"/>
      <c r="H116" s="420"/>
      <c r="I116" s="421"/>
      <c r="J116" s="422"/>
    </row>
    <row r="117" spans="1:13" ht="15" customHeight="1" x14ac:dyDescent="0.25">
      <c r="A117" s="56"/>
      <c r="B117" s="45"/>
      <c r="C117" s="46"/>
      <c r="D117" s="47"/>
      <c r="E117" s="48"/>
      <c r="F117" s="108"/>
      <c r="G117" s="31"/>
      <c r="H117" s="31"/>
      <c r="I117" s="95"/>
      <c r="J117" s="48"/>
    </row>
    <row r="118" spans="1:13" ht="18" customHeight="1" x14ac:dyDescent="0.25">
      <c r="A118" s="49"/>
      <c r="B118" s="49"/>
      <c r="C118" s="49"/>
      <c r="E118" s="180"/>
      <c r="F118" s="180"/>
      <c r="I118" s="423"/>
      <c r="J118" s="48"/>
    </row>
    <row r="119" spans="1:13" ht="15.75" customHeight="1" x14ac:dyDescent="0.25">
      <c r="A119" s="51"/>
      <c r="B119" s="179"/>
      <c r="C119" s="179"/>
      <c r="D119" s="179"/>
      <c r="E119" s="424"/>
      <c r="F119" s="425"/>
      <c r="G119" s="335"/>
      <c r="H119" s="426"/>
      <c r="K119" s="424"/>
      <c r="L119" s="424"/>
      <c r="M119" s="424"/>
    </row>
    <row r="120" spans="1:13" ht="15" customHeight="1" x14ac:dyDescent="0.25">
      <c r="A120" s="51"/>
      <c r="B120" s="179"/>
      <c r="C120" s="179"/>
      <c r="D120" s="427"/>
      <c r="E120" s="428"/>
      <c r="F120" s="426"/>
      <c r="G120" s="335"/>
      <c r="H120" s="429"/>
      <c r="K120" s="428"/>
      <c r="L120" s="428"/>
      <c r="M120" s="428"/>
    </row>
    <row r="121" spans="1:13" ht="15" customHeight="1" x14ac:dyDescent="0.25">
      <c r="A121" s="51"/>
      <c r="B121" s="179"/>
      <c r="C121" s="179"/>
      <c r="D121" s="430"/>
      <c r="E121" s="430"/>
      <c r="F121" s="426"/>
      <c r="G121" s="335"/>
      <c r="H121" s="426"/>
      <c r="K121" s="428"/>
      <c r="L121" s="428"/>
      <c r="M121" s="428"/>
    </row>
    <row r="122" spans="1:13" ht="12.75" customHeight="1" x14ac:dyDescent="0.25">
      <c r="A122" s="179"/>
      <c r="B122" s="179"/>
      <c r="C122" s="179"/>
      <c r="D122" s="116"/>
      <c r="E122" s="181"/>
      <c r="F122" s="180"/>
      <c r="G122" s="116"/>
      <c r="H122" s="116"/>
      <c r="I122" s="182"/>
      <c r="J122" s="118"/>
    </row>
    <row r="123" spans="1:13" ht="12.75" customHeight="1" x14ac:dyDescent="0.25">
      <c r="I123" s="183"/>
    </row>
    <row r="124" spans="1:13" ht="16.5" customHeight="1" x14ac:dyDescent="0.25">
      <c r="I124" s="55"/>
    </row>
    <row r="125" spans="1:13" ht="16.5" customHeight="1" x14ac:dyDescent="0.25">
      <c r="D125" s="58"/>
      <c r="E125" s="59"/>
      <c r="F125" s="113"/>
      <c r="G125" s="114"/>
      <c r="H125" s="114"/>
      <c r="I125" s="59"/>
    </row>
    <row r="126" spans="1:13" ht="16.5" customHeight="1" x14ac:dyDescent="0.25">
      <c r="D126" s="48"/>
      <c r="E126" s="60"/>
      <c r="F126" s="115"/>
      <c r="G126" s="112"/>
      <c r="H126" s="112"/>
      <c r="I126" s="60"/>
    </row>
    <row r="127" spans="1:13" ht="16.5" customHeight="1" x14ac:dyDescent="0.25">
      <c r="D127" s="48"/>
      <c r="E127" s="60"/>
      <c r="F127" s="115"/>
      <c r="G127" s="112"/>
      <c r="H127" s="112"/>
      <c r="I127" s="60"/>
    </row>
    <row r="128" spans="1:13" ht="16.5" customHeight="1" x14ac:dyDescent="0.25">
      <c r="I128" s="55"/>
    </row>
    <row r="129" spans="6:9" ht="16.5" customHeight="1" x14ac:dyDescent="0.25">
      <c r="F129" s="109"/>
      <c r="G129" s="114"/>
      <c r="H129" s="114"/>
      <c r="I129" s="61"/>
    </row>
    <row r="130" spans="6:9" ht="16.5" customHeight="1" x14ac:dyDescent="0.25">
      <c r="F130" s="111"/>
      <c r="G130" s="112"/>
      <c r="H130" s="112"/>
      <c r="I130" s="60"/>
    </row>
    <row r="131" spans="6:9" ht="16.5" customHeight="1" x14ac:dyDescent="0.25">
      <c r="F131" s="111"/>
      <c r="G131" s="112"/>
      <c r="H131" s="112"/>
      <c r="I131" s="60"/>
    </row>
    <row r="132" spans="6:9" ht="16.5" customHeight="1" x14ac:dyDescent="0.25">
      <c r="I132" s="61"/>
    </row>
    <row r="148" spans="3:10" ht="16.5" customHeight="1" x14ac:dyDescent="0.25">
      <c r="C148" s="117"/>
      <c r="D148" s="116"/>
      <c r="E148" s="118"/>
      <c r="G148" s="119"/>
      <c r="H148" s="119"/>
      <c r="I148" s="120"/>
      <c r="J148" s="117"/>
    </row>
    <row r="149" spans="3:10" ht="16.5" customHeight="1" x14ac:dyDescent="0.25">
      <c r="C149" s="117"/>
      <c r="D149" s="116"/>
      <c r="E149" s="118"/>
      <c r="G149" s="119"/>
      <c r="H149" s="119"/>
      <c r="I149" s="120"/>
      <c r="J149" s="117"/>
    </row>
    <row r="150" spans="3:10" ht="16.5" customHeight="1" x14ac:dyDescent="0.25">
      <c r="C150" s="117"/>
      <c r="D150" s="116"/>
      <c r="E150" s="118"/>
      <c r="G150" s="119"/>
      <c r="H150" s="119"/>
      <c r="I150" s="120"/>
      <c r="J150" s="117"/>
    </row>
    <row r="151" spans="3:10" ht="16.5" customHeight="1" x14ac:dyDescent="0.25">
      <c r="C151" s="117"/>
      <c r="D151" s="116"/>
      <c r="E151" s="118"/>
      <c r="G151" s="119"/>
      <c r="H151" s="119"/>
      <c r="I151" s="120"/>
      <c r="J151" s="117"/>
    </row>
    <row r="152" spans="3:10" ht="16.5" customHeight="1" x14ac:dyDescent="0.25">
      <c r="C152" s="117"/>
      <c r="D152" s="116"/>
      <c r="E152" s="118"/>
      <c r="G152" s="119"/>
      <c r="H152" s="119"/>
      <c r="I152" s="120"/>
      <c r="J152" s="117"/>
    </row>
    <row r="153" spans="3:10" ht="16.5" customHeight="1" x14ac:dyDescent="0.25">
      <c r="C153" s="117"/>
      <c r="D153" s="116"/>
      <c r="E153" s="118"/>
      <c r="G153" s="119"/>
      <c r="H153" s="119"/>
      <c r="I153" s="120"/>
      <c r="J153" s="117"/>
    </row>
    <row r="154" spans="3:10" ht="16.5" customHeight="1" x14ac:dyDescent="0.25">
      <c r="C154" s="117"/>
      <c r="D154" s="116"/>
      <c r="E154" s="118"/>
      <c r="G154" s="119"/>
      <c r="H154" s="119"/>
      <c r="I154" s="120"/>
      <c r="J154" s="117"/>
    </row>
    <row r="155" spans="3:10" ht="16.5" customHeight="1" x14ac:dyDescent="0.25">
      <c r="C155" s="117"/>
      <c r="D155" s="116"/>
      <c r="E155" s="118"/>
      <c r="G155" s="119"/>
      <c r="H155" s="119"/>
      <c r="I155" s="120"/>
      <c r="J155" s="117"/>
    </row>
    <row r="156" spans="3:10" ht="16.5" customHeight="1" x14ac:dyDescent="0.25">
      <c r="C156" s="117"/>
      <c r="D156" s="116"/>
      <c r="E156" s="118"/>
      <c r="G156" s="119"/>
      <c r="H156" s="119"/>
      <c r="I156" s="120"/>
      <c r="J156" s="117"/>
    </row>
    <row r="157" spans="3:10" ht="16.5" customHeight="1" x14ac:dyDescent="0.25">
      <c r="C157" s="117"/>
      <c r="D157" s="116"/>
      <c r="E157" s="118"/>
      <c r="G157" s="119"/>
      <c r="H157" s="119"/>
      <c r="I157" s="120"/>
      <c r="J157" s="117"/>
    </row>
    <row r="158" spans="3:10" ht="16.5" customHeight="1" x14ac:dyDescent="0.25">
      <c r="C158" s="117"/>
      <c r="D158" s="116"/>
      <c r="E158" s="118"/>
      <c r="G158" s="119"/>
      <c r="H158" s="119"/>
      <c r="I158" s="120"/>
      <c r="J158" s="117"/>
    </row>
    <row r="159" spans="3:10" ht="16.5" customHeight="1" x14ac:dyDescent="0.25">
      <c r="C159" s="117"/>
      <c r="D159" s="116"/>
      <c r="E159" s="118"/>
      <c r="G159" s="119"/>
      <c r="H159" s="119"/>
      <c r="I159" s="120"/>
      <c r="J159" s="117"/>
    </row>
    <row r="160" spans="3:10" ht="16.5" customHeight="1" x14ac:dyDescent="0.25">
      <c r="C160" s="117"/>
      <c r="D160" s="116"/>
      <c r="E160" s="118"/>
      <c r="G160" s="119"/>
      <c r="H160" s="119"/>
      <c r="I160" s="120"/>
      <c r="J160" s="117"/>
    </row>
  </sheetData>
  <sheetProtection algorithmName="SHA-512" hashValue="dGaP4P0RahOJ7GgVTxS1a2RhnH6ram/tRrqVxiKDHO7gU4qKdZaoPtkV61OomfX0XhJFoQo8ndgZHXKrVFq3/g==" saltValue="CVn+rpmOWAT1T/X67Pk5pg==" spinCount="100000" sheet="1" objects="1" scenarios="1" formatCells="0" formatColumns="0" formatRows="0" insertColumns="0" insertRows="0" insertHyperlinks="0" deleteColumns="0" deleteRows="0" selectLockedCells="1"/>
  <mergeCells count="2">
    <mergeCell ref="G114:I114"/>
    <mergeCell ref="G113:I113"/>
  </mergeCells>
  <phoneticPr fontId="18" type="noConversion"/>
  <printOptions horizontalCentered="1"/>
  <pageMargins left="0.35433070866141736" right="0.35433070866141736" top="0.59055118110236227" bottom="0.19685039370078741" header="0.51181102362204722" footer="0.31496062992125984"/>
  <pageSetup paperSize="9" scale="64" firstPageNumber="0" fitToHeight="0" orientation="landscape" verticalDpi="300" r:id="rId1"/>
  <headerFooter alignWithMargins="0">
    <oddFooter>&amp;R&amp;9PÁG. &amp;P/&amp;N</oddFooter>
  </headerFooter>
  <rowBreaks count="4" manualBreakCount="4">
    <brk id="37" max="9" man="1"/>
    <brk id="57" max="9" man="1"/>
    <brk id="76" max="9" man="1"/>
    <brk id="10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zoomScale="70" zoomScaleNormal="70" zoomScaleSheetLayoutView="70" workbookViewId="0">
      <selection activeCell="I11" sqref="I11"/>
    </sheetView>
  </sheetViews>
  <sheetFormatPr defaultRowHeight="12.75" x14ac:dyDescent="0.2"/>
  <cols>
    <col min="1" max="1" width="16.7109375" style="478" customWidth="1"/>
    <col min="2" max="2" width="65.5703125" style="478" customWidth="1"/>
    <col min="3" max="3" width="12.28515625" style="483" customWidth="1"/>
    <col min="4" max="4" width="30.28515625" style="485" bestFit="1" customWidth="1"/>
    <col min="5" max="5" width="26.5703125" style="478" customWidth="1"/>
    <col min="6" max="6" width="25.5703125" style="478" customWidth="1"/>
    <col min="7" max="7" width="26.85546875" style="478" customWidth="1"/>
    <col min="8" max="8" width="24.85546875" style="478" bestFit="1" customWidth="1"/>
    <col min="9" max="9" width="14.85546875" style="478" customWidth="1"/>
    <col min="10" max="10" width="9.140625" style="478" customWidth="1"/>
    <col min="11" max="11" width="13.140625" style="478" bestFit="1" customWidth="1"/>
    <col min="12" max="258" width="9.140625" style="478"/>
    <col min="259" max="259" width="16.7109375" style="478" customWidth="1"/>
    <col min="260" max="260" width="65.5703125" style="478" customWidth="1"/>
    <col min="261" max="261" width="12.28515625" style="478" customWidth="1"/>
    <col min="262" max="262" width="30.28515625" style="478" bestFit="1" customWidth="1"/>
    <col min="263" max="263" width="23.140625" style="478" customWidth="1"/>
    <col min="264" max="264" width="24.85546875" style="478" bestFit="1" customWidth="1"/>
    <col min="265" max="266" width="9.140625" style="478"/>
    <col min="267" max="267" width="13.140625" style="478" bestFit="1" customWidth="1"/>
    <col min="268" max="514" width="9.140625" style="478"/>
    <col min="515" max="515" width="16.7109375" style="478" customWidth="1"/>
    <col min="516" max="516" width="65.5703125" style="478" customWidth="1"/>
    <col min="517" max="517" width="12.28515625" style="478" customWidth="1"/>
    <col min="518" max="518" width="30.28515625" style="478" bestFit="1" customWidth="1"/>
    <col min="519" max="519" width="23.140625" style="478" customWidth="1"/>
    <col min="520" max="520" width="24.85546875" style="478" bestFit="1" customWidth="1"/>
    <col min="521" max="522" width="9.140625" style="478"/>
    <col min="523" max="523" width="13.140625" style="478" bestFit="1" customWidth="1"/>
    <col min="524" max="770" width="9.140625" style="478"/>
    <col min="771" max="771" width="16.7109375" style="478" customWidth="1"/>
    <col min="772" max="772" width="65.5703125" style="478" customWidth="1"/>
    <col min="773" max="773" width="12.28515625" style="478" customWidth="1"/>
    <col min="774" max="774" width="30.28515625" style="478" bestFit="1" customWidth="1"/>
    <col min="775" max="775" width="23.140625" style="478" customWidth="1"/>
    <col min="776" max="776" width="24.85546875" style="478" bestFit="1" customWidth="1"/>
    <col min="777" max="778" width="9.140625" style="478"/>
    <col min="779" max="779" width="13.140625" style="478" bestFit="1" customWidth="1"/>
    <col min="780" max="1026" width="9.140625" style="478"/>
    <col min="1027" max="1027" width="16.7109375" style="478" customWidth="1"/>
    <col min="1028" max="1028" width="65.5703125" style="478" customWidth="1"/>
    <col min="1029" max="1029" width="12.28515625" style="478" customWidth="1"/>
    <col min="1030" max="1030" width="30.28515625" style="478" bestFit="1" customWidth="1"/>
    <col min="1031" max="1031" width="23.140625" style="478" customWidth="1"/>
    <col min="1032" max="1032" width="24.85546875" style="478" bestFit="1" customWidth="1"/>
    <col min="1033" max="1034" width="9.140625" style="478"/>
    <col min="1035" max="1035" width="13.140625" style="478" bestFit="1" customWidth="1"/>
    <col min="1036" max="1282" width="9.140625" style="478"/>
    <col min="1283" max="1283" width="16.7109375" style="478" customWidth="1"/>
    <col min="1284" max="1284" width="65.5703125" style="478" customWidth="1"/>
    <col min="1285" max="1285" width="12.28515625" style="478" customWidth="1"/>
    <col min="1286" max="1286" width="30.28515625" style="478" bestFit="1" customWidth="1"/>
    <col min="1287" max="1287" width="23.140625" style="478" customWidth="1"/>
    <col min="1288" max="1288" width="24.85546875" style="478" bestFit="1" customWidth="1"/>
    <col min="1289" max="1290" width="9.140625" style="478"/>
    <col min="1291" max="1291" width="13.140625" style="478" bestFit="1" customWidth="1"/>
    <col min="1292" max="1538" width="9.140625" style="478"/>
    <col min="1539" max="1539" width="16.7109375" style="478" customWidth="1"/>
    <col min="1540" max="1540" width="65.5703125" style="478" customWidth="1"/>
    <col min="1541" max="1541" width="12.28515625" style="478" customWidth="1"/>
    <col min="1542" max="1542" width="30.28515625" style="478" bestFit="1" customWidth="1"/>
    <col min="1543" max="1543" width="23.140625" style="478" customWidth="1"/>
    <col min="1544" max="1544" width="24.85546875" style="478" bestFit="1" customWidth="1"/>
    <col min="1545" max="1546" width="9.140625" style="478"/>
    <col min="1547" max="1547" width="13.140625" style="478" bestFit="1" customWidth="1"/>
    <col min="1548" max="1794" width="9.140625" style="478"/>
    <col min="1795" max="1795" width="16.7109375" style="478" customWidth="1"/>
    <col min="1796" max="1796" width="65.5703125" style="478" customWidth="1"/>
    <col min="1797" max="1797" width="12.28515625" style="478" customWidth="1"/>
    <col min="1798" max="1798" width="30.28515625" style="478" bestFit="1" customWidth="1"/>
    <col min="1799" max="1799" width="23.140625" style="478" customWidth="1"/>
    <col min="1800" max="1800" width="24.85546875" style="478" bestFit="1" customWidth="1"/>
    <col min="1801" max="1802" width="9.140625" style="478"/>
    <col min="1803" max="1803" width="13.140625" style="478" bestFit="1" customWidth="1"/>
    <col min="1804" max="2050" width="9.140625" style="478"/>
    <col min="2051" max="2051" width="16.7109375" style="478" customWidth="1"/>
    <col min="2052" max="2052" width="65.5703125" style="478" customWidth="1"/>
    <col min="2053" max="2053" width="12.28515625" style="478" customWidth="1"/>
    <col min="2054" max="2054" width="30.28515625" style="478" bestFit="1" customWidth="1"/>
    <col min="2055" max="2055" width="23.140625" style="478" customWidth="1"/>
    <col min="2056" max="2056" width="24.85546875" style="478" bestFit="1" customWidth="1"/>
    <col min="2057" max="2058" width="9.140625" style="478"/>
    <col min="2059" max="2059" width="13.140625" style="478" bestFit="1" customWidth="1"/>
    <col min="2060" max="2306" width="9.140625" style="478"/>
    <col min="2307" max="2307" width="16.7109375" style="478" customWidth="1"/>
    <col min="2308" max="2308" width="65.5703125" style="478" customWidth="1"/>
    <col min="2309" max="2309" width="12.28515625" style="478" customWidth="1"/>
    <col min="2310" max="2310" width="30.28515625" style="478" bestFit="1" customWidth="1"/>
    <col min="2311" max="2311" width="23.140625" style="478" customWidth="1"/>
    <col min="2312" max="2312" width="24.85546875" style="478" bestFit="1" customWidth="1"/>
    <col min="2313" max="2314" width="9.140625" style="478"/>
    <col min="2315" max="2315" width="13.140625" style="478" bestFit="1" customWidth="1"/>
    <col min="2316" max="2562" width="9.140625" style="478"/>
    <col min="2563" max="2563" width="16.7109375" style="478" customWidth="1"/>
    <col min="2564" max="2564" width="65.5703125" style="478" customWidth="1"/>
    <col min="2565" max="2565" width="12.28515625" style="478" customWidth="1"/>
    <col min="2566" max="2566" width="30.28515625" style="478" bestFit="1" customWidth="1"/>
    <col min="2567" max="2567" width="23.140625" style="478" customWidth="1"/>
    <col min="2568" max="2568" width="24.85546875" style="478" bestFit="1" customWidth="1"/>
    <col min="2569" max="2570" width="9.140625" style="478"/>
    <col min="2571" max="2571" width="13.140625" style="478" bestFit="1" customWidth="1"/>
    <col min="2572" max="2818" width="9.140625" style="478"/>
    <col min="2819" max="2819" width="16.7109375" style="478" customWidth="1"/>
    <col min="2820" max="2820" width="65.5703125" style="478" customWidth="1"/>
    <col min="2821" max="2821" width="12.28515625" style="478" customWidth="1"/>
    <col min="2822" max="2822" width="30.28515625" style="478" bestFit="1" customWidth="1"/>
    <col min="2823" max="2823" width="23.140625" style="478" customWidth="1"/>
    <col min="2824" max="2824" width="24.85546875" style="478" bestFit="1" customWidth="1"/>
    <col min="2825" max="2826" width="9.140625" style="478"/>
    <col min="2827" max="2827" width="13.140625" style="478" bestFit="1" customWidth="1"/>
    <col min="2828" max="3074" width="9.140625" style="478"/>
    <col min="3075" max="3075" width="16.7109375" style="478" customWidth="1"/>
    <col min="3076" max="3076" width="65.5703125" style="478" customWidth="1"/>
    <col min="3077" max="3077" width="12.28515625" style="478" customWidth="1"/>
    <col min="3078" max="3078" width="30.28515625" style="478" bestFit="1" customWidth="1"/>
    <col min="3079" max="3079" width="23.140625" style="478" customWidth="1"/>
    <col min="3080" max="3080" width="24.85546875" style="478" bestFit="1" customWidth="1"/>
    <col min="3081" max="3082" width="9.140625" style="478"/>
    <col min="3083" max="3083" width="13.140625" style="478" bestFit="1" customWidth="1"/>
    <col min="3084" max="3330" width="9.140625" style="478"/>
    <col min="3331" max="3331" width="16.7109375" style="478" customWidth="1"/>
    <col min="3332" max="3332" width="65.5703125" style="478" customWidth="1"/>
    <col min="3333" max="3333" width="12.28515625" style="478" customWidth="1"/>
    <col min="3334" max="3334" width="30.28515625" style="478" bestFit="1" customWidth="1"/>
    <col min="3335" max="3335" width="23.140625" style="478" customWidth="1"/>
    <col min="3336" max="3336" width="24.85546875" style="478" bestFit="1" customWidth="1"/>
    <col min="3337" max="3338" width="9.140625" style="478"/>
    <col min="3339" max="3339" width="13.140625" style="478" bestFit="1" customWidth="1"/>
    <col min="3340" max="3586" width="9.140625" style="478"/>
    <col min="3587" max="3587" width="16.7109375" style="478" customWidth="1"/>
    <col min="3588" max="3588" width="65.5703125" style="478" customWidth="1"/>
    <col min="3589" max="3589" width="12.28515625" style="478" customWidth="1"/>
    <col min="3590" max="3590" width="30.28515625" style="478" bestFit="1" customWidth="1"/>
    <col min="3591" max="3591" width="23.140625" style="478" customWidth="1"/>
    <col min="3592" max="3592" width="24.85546875" style="478" bestFit="1" customWidth="1"/>
    <col min="3593" max="3594" width="9.140625" style="478"/>
    <col min="3595" max="3595" width="13.140625" style="478" bestFit="1" customWidth="1"/>
    <col min="3596" max="3842" width="9.140625" style="478"/>
    <col min="3843" max="3843" width="16.7109375" style="478" customWidth="1"/>
    <col min="3844" max="3844" width="65.5703125" style="478" customWidth="1"/>
    <col min="3845" max="3845" width="12.28515625" style="478" customWidth="1"/>
    <col min="3846" max="3846" width="30.28515625" style="478" bestFit="1" customWidth="1"/>
    <col min="3847" max="3847" width="23.140625" style="478" customWidth="1"/>
    <col min="3848" max="3848" width="24.85546875" style="478" bestFit="1" customWidth="1"/>
    <col min="3849" max="3850" width="9.140625" style="478"/>
    <col min="3851" max="3851" width="13.140625" style="478" bestFit="1" customWidth="1"/>
    <col min="3852" max="4098" width="9.140625" style="478"/>
    <col min="4099" max="4099" width="16.7109375" style="478" customWidth="1"/>
    <col min="4100" max="4100" width="65.5703125" style="478" customWidth="1"/>
    <col min="4101" max="4101" width="12.28515625" style="478" customWidth="1"/>
    <col min="4102" max="4102" width="30.28515625" style="478" bestFit="1" customWidth="1"/>
    <col min="4103" max="4103" width="23.140625" style="478" customWidth="1"/>
    <col min="4104" max="4104" width="24.85546875" style="478" bestFit="1" customWidth="1"/>
    <col min="4105" max="4106" width="9.140625" style="478"/>
    <col min="4107" max="4107" width="13.140625" style="478" bestFit="1" customWidth="1"/>
    <col min="4108" max="4354" width="9.140625" style="478"/>
    <col min="4355" max="4355" width="16.7109375" style="478" customWidth="1"/>
    <col min="4356" max="4356" width="65.5703125" style="478" customWidth="1"/>
    <col min="4357" max="4357" width="12.28515625" style="478" customWidth="1"/>
    <col min="4358" max="4358" width="30.28515625" style="478" bestFit="1" customWidth="1"/>
    <col min="4359" max="4359" width="23.140625" style="478" customWidth="1"/>
    <col min="4360" max="4360" width="24.85546875" style="478" bestFit="1" customWidth="1"/>
    <col min="4361" max="4362" width="9.140625" style="478"/>
    <col min="4363" max="4363" width="13.140625" style="478" bestFit="1" customWidth="1"/>
    <col min="4364" max="4610" width="9.140625" style="478"/>
    <col min="4611" max="4611" width="16.7109375" style="478" customWidth="1"/>
    <col min="4612" max="4612" width="65.5703125" style="478" customWidth="1"/>
    <col min="4613" max="4613" width="12.28515625" style="478" customWidth="1"/>
    <col min="4614" max="4614" width="30.28515625" style="478" bestFit="1" customWidth="1"/>
    <col min="4615" max="4615" width="23.140625" style="478" customWidth="1"/>
    <col min="4616" max="4616" width="24.85546875" style="478" bestFit="1" customWidth="1"/>
    <col min="4617" max="4618" width="9.140625" style="478"/>
    <col min="4619" max="4619" width="13.140625" style="478" bestFit="1" customWidth="1"/>
    <col min="4620" max="4866" width="9.140625" style="478"/>
    <col min="4867" max="4867" width="16.7109375" style="478" customWidth="1"/>
    <col min="4868" max="4868" width="65.5703125" style="478" customWidth="1"/>
    <col min="4869" max="4869" width="12.28515625" style="478" customWidth="1"/>
    <col min="4870" max="4870" width="30.28515625" style="478" bestFit="1" customWidth="1"/>
    <col min="4871" max="4871" width="23.140625" style="478" customWidth="1"/>
    <col min="4872" max="4872" width="24.85546875" style="478" bestFit="1" customWidth="1"/>
    <col min="4873" max="4874" width="9.140625" style="478"/>
    <col min="4875" max="4875" width="13.140625" style="478" bestFit="1" customWidth="1"/>
    <col min="4876" max="5122" width="9.140625" style="478"/>
    <col min="5123" max="5123" width="16.7109375" style="478" customWidth="1"/>
    <col min="5124" max="5124" width="65.5703125" style="478" customWidth="1"/>
    <col min="5125" max="5125" width="12.28515625" style="478" customWidth="1"/>
    <col min="5126" max="5126" width="30.28515625" style="478" bestFit="1" customWidth="1"/>
    <col min="5127" max="5127" width="23.140625" style="478" customWidth="1"/>
    <col min="5128" max="5128" width="24.85546875" style="478" bestFit="1" customWidth="1"/>
    <col min="5129" max="5130" width="9.140625" style="478"/>
    <col min="5131" max="5131" width="13.140625" style="478" bestFit="1" customWidth="1"/>
    <col min="5132" max="5378" width="9.140625" style="478"/>
    <col min="5379" max="5379" width="16.7109375" style="478" customWidth="1"/>
    <col min="5380" max="5380" width="65.5703125" style="478" customWidth="1"/>
    <col min="5381" max="5381" width="12.28515625" style="478" customWidth="1"/>
    <col min="5382" max="5382" width="30.28515625" style="478" bestFit="1" customWidth="1"/>
    <col min="5383" max="5383" width="23.140625" style="478" customWidth="1"/>
    <col min="5384" max="5384" width="24.85546875" style="478" bestFit="1" customWidth="1"/>
    <col min="5385" max="5386" width="9.140625" style="478"/>
    <col min="5387" max="5387" width="13.140625" style="478" bestFit="1" customWidth="1"/>
    <col min="5388" max="5634" width="9.140625" style="478"/>
    <col min="5635" max="5635" width="16.7109375" style="478" customWidth="1"/>
    <col min="5636" max="5636" width="65.5703125" style="478" customWidth="1"/>
    <col min="5637" max="5637" width="12.28515625" style="478" customWidth="1"/>
    <col min="5638" max="5638" width="30.28515625" style="478" bestFit="1" customWidth="1"/>
    <col min="5639" max="5639" width="23.140625" style="478" customWidth="1"/>
    <col min="5640" max="5640" width="24.85546875" style="478" bestFit="1" customWidth="1"/>
    <col min="5641" max="5642" width="9.140625" style="478"/>
    <col min="5643" max="5643" width="13.140625" style="478" bestFit="1" customWidth="1"/>
    <col min="5644" max="5890" width="9.140625" style="478"/>
    <col min="5891" max="5891" width="16.7109375" style="478" customWidth="1"/>
    <col min="5892" max="5892" width="65.5703125" style="478" customWidth="1"/>
    <col min="5893" max="5893" width="12.28515625" style="478" customWidth="1"/>
    <col min="5894" max="5894" width="30.28515625" style="478" bestFit="1" customWidth="1"/>
    <col min="5895" max="5895" width="23.140625" style="478" customWidth="1"/>
    <col min="5896" max="5896" width="24.85546875" style="478" bestFit="1" customWidth="1"/>
    <col min="5897" max="5898" width="9.140625" style="478"/>
    <col min="5899" max="5899" width="13.140625" style="478" bestFit="1" customWidth="1"/>
    <col min="5900" max="6146" width="9.140625" style="478"/>
    <col min="6147" max="6147" width="16.7109375" style="478" customWidth="1"/>
    <col min="6148" max="6148" width="65.5703125" style="478" customWidth="1"/>
    <col min="6149" max="6149" width="12.28515625" style="478" customWidth="1"/>
    <col min="6150" max="6150" width="30.28515625" style="478" bestFit="1" customWidth="1"/>
    <col min="6151" max="6151" width="23.140625" style="478" customWidth="1"/>
    <col min="6152" max="6152" width="24.85546875" style="478" bestFit="1" customWidth="1"/>
    <col min="6153" max="6154" width="9.140625" style="478"/>
    <col min="6155" max="6155" width="13.140625" style="478" bestFit="1" customWidth="1"/>
    <col min="6156" max="6402" width="9.140625" style="478"/>
    <col min="6403" max="6403" width="16.7109375" style="478" customWidth="1"/>
    <col min="6404" max="6404" width="65.5703125" style="478" customWidth="1"/>
    <col min="6405" max="6405" width="12.28515625" style="478" customWidth="1"/>
    <col min="6406" max="6406" width="30.28515625" style="478" bestFit="1" customWidth="1"/>
    <col min="6407" max="6407" width="23.140625" style="478" customWidth="1"/>
    <col min="6408" max="6408" width="24.85546875" style="478" bestFit="1" customWidth="1"/>
    <col min="6409" max="6410" width="9.140625" style="478"/>
    <col min="6411" max="6411" width="13.140625" style="478" bestFit="1" customWidth="1"/>
    <col min="6412" max="6658" width="9.140625" style="478"/>
    <col min="6659" max="6659" width="16.7109375" style="478" customWidth="1"/>
    <col min="6660" max="6660" width="65.5703125" style="478" customWidth="1"/>
    <col min="6661" max="6661" width="12.28515625" style="478" customWidth="1"/>
    <col min="6662" max="6662" width="30.28515625" style="478" bestFit="1" customWidth="1"/>
    <col min="6663" max="6663" width="23.140625" style="478" customWidth="1"/>
    <col min="6664" max="6664" width="24.85546875" style="478" bestFit="1" customWidth="1"/>
    <col min="6665" max="6666" width="9.140625" style="478"/>
    <col min="6667" max="6667" width="13.140625" style="478" bestFit="1" customWidth="1"/>
    <col min="6668" max="6914" width="9.140625" style="478"/>
    <col min="6915" max="6915" width="16.7109375" style="478" customWidth="1"/>
    <col min="6916" max="6916" width="65.5703125" style="478" customWidth="1"/>
    <col min="6917" max="6917" width="12.28515625" style="478" customWidth="1"/>
    <col min="6918" max="6918" width="30.28515625" style="478" bestFit="1" customWidth="1"/>
    <col min="6919" max="6919" width="23.140625" style="478" customWidth="1"/>
    <col min="6920" max="6920" width="24.85546875" style="478" bestFit="1" customWidth="1"/>
    <col min="6921" max="6922" width="9.140625" style="478"/>
    <col min="6923" max="6923" width="13.140625" style="478" bestFit="1" customWidth="1"/>
    <col min="6924" max="7170" width="9.140625" style="478"/>
    <col min="7171" max="7171" width="16.7109375" style="478" customWidth="1"/>
    <col min="7172" max="7172" width="65.5703125" style="478" customWidth="1"/>
    <col min="7173" max="7173" width="12.28515625" style="478" customWidth="1"/>
    <col min="7174" max="7174" width="30.28515625" style="478" bestFit="1" customWidth="1"/>
    <col min="7175" max="7175" width="23.140625" style="478" customWidth="1"/>
    <col min="7176" max="7176" width="24.85546875" style="478" bestFit="1" customWidth="1"/>
    <col min="7177" max="7178" width="9.140625" style="478"/>
    <col min="7179" max="7179" width="13.140625" style="478" bestFit="1" customWidth="1"/>
    <col min="7180" max="7426" width="9.140625" style="478"/>
    <col min="7427" max="7427" width="16.7109375" style="478" customWidth="1"/>
    <col min="7428" max="7428" width="65.5703125" style="478" customWidth="1"/>
    <col min="7429" max="7429" width="12.28515625" style="478" customWidth="1"/>
    <col min="7430" max="7430" width="30.28515625" style="478" bestFit="1" customWidth="1"/>
    <col min="7431" max="7431" width="23.140625" style="478" customWidth="1"/>
    <col min="7432" max="7432" width="24.85546875" style="478" bestFit="1" customWidth="1"/>
    <col min="7433" max="7434" width="9.140625" style="478"/>
    <col min="7435" max="7435" width="13.140625" style="478" bestFit="1" customWidth="1"/>
    <col min="7436" max="7682" width="9.140625" style="478"/>
    <col min="7683" max="7683" width="16.7109375" style="478" customWidth="1"/>
    <col min="7684" max="7684" width="65.5703125" style="478" customWidth="1"/>
    <col min="7685" max="7685" width="12.28515625" style="478" customWidth="1"/>
    <col min="7686" max="7686" width="30.28515625" style="478" bestFit="1" customWidth="1"/>
    <col min="7687" max="7687" width="23.140625" style="478" customWidth="1"/>
    <col min="7688" max="7688" width="24.85546875" style="478" bestFit="1" customWidth="1"/>
    <col min="7689" max="7690" width="9.140625" style="478"/>
    <col min="7691" max="7691" width="13.140625" style="478" bestFit="1" customWidth="1"/>
    <col min="7692" max="7938" width="9.140625" style="478"/>
    <col min="7939" max="7939" width="16.7109375" style="478" customWidth="1"/>
    <col min="7940" max="7940" width="65.5703125" style="478" customWidth="1"/>
    <col min="7941" max="7941" width="12.28515625" style="478" customWidth="1"/>
    <col min="7942" max="7942" width="30.28515625" style="478" bestFit="1" customWidth="1"/>
    <col min="7943" max="7943" width="23.140625" style="478" customWidth="1"/>
    <col min="7944" max="7944" width="24.85546875" style="478" bestFit="1" customWidth="1"/>
    <col min="7945" max="7946" width="9.140625" style="478"/>
    <col min="7947" max="7947" width="13.140625" style="478" bestFit="1" customWidth="1"/>
    <col min="7948" max="8194" width="9.140625" style="478"/>
    <col min="8195" max="8195" width="16.7109375" style="478" customWidth="1"/>
    <col min="8196" max="8196" width="65.5703125" style="478" customWidth="1"/>
    <col min="8197" max="8197" width="12.28515625" style="478" customWidth="1"/>
    <col min="8198" max="8198" width="30.28515625" style="478" bestFit="1" customWidth="1"/>
    <col min="8199" max="8199" width="23.140625" style="478" customWidth="1"/>
    <col min="8200" max="8200" width="24.85546875" style="478" bestFit="1" customWidth="1"/>
    <col min="8201" max="8202" width="9.140625" style="478"/>
    <col min="8203" max="8203" width="13.140625" style="478" bestFit="1" customWidth="1"/>
    <col min="8204" max="8450" width="9.140625" style="478"/>
    <col min="8451" max="8451" width="16.7109375" style="478" customWidth="1"/>
    <col min="8452" max="8452" width="65.5703125" style="478" customWidth="1"/>
    <col min="8453" max="8453" width="12.28515625" style="478" customWidth="1"/>
    <col min="8454" max="8454" width="30.28515625" style="478" bestFit="1" customWidth="1"/>
    <col min="8455" max="8455" width="23.140625" style="478" customWidth="1"/>
    <col min="8456" max="8456" width="24.85546875" style="478" bestFit="1" customWidth="1"/>
    <col min="8457" max="8458" width="9.140625" style="478"/>
    <col min="8459" max="8459" width="13.140625" style="478" bestFit="1" customWidth="1"/>
    <col min="8460" max="8706" width="9.140625" style="478"/>
    <col min="8707" max="8707" width="16.7109375" style="478" customWidth="1"/>
    <col min="8708" max="8708" width="65.5703125" style="478" customWidth="1"/>
    <col min="8709" max="8709" width="12.28515625" style="478" customWidth="1"/>
    <col min="8710" max="8710" width="30.28515625" style="478" bestFit="1" customWidth="1"/>
    <col min="8711" max="8711" width="23.140625" style="478" customWidth="1"/>
    <col min="8712" max="8712" width="24.85546875" style="478" bestFit="1" customWidth="1"/>
    <col min="8713" max="8714" width="9.140625" style="478"/>
    <col min="8715" max="8715" width="13.140625" style="478" bestFit="1" customWidth="1"/>
    <col min="8716" max="8962" width="9.140625" style="478"/>
    <col min="8963" max="8963" width="16.7109375" style="478" customWidth="1"/>
    <col min="8964" max="8964" width="65.5703125" style="478" customWidth="1"/>
    <col min="8965" max="8965" width="12.28515625" style="478" customWidth="1"/>
    <col min="8966" max="8966" width="30.28515625" style="478" bestFit="1" customWidth="1"/>
    <col min="8967" max="8967" width="23.140625" style="478" customWidth="1"/>
    <col min="8968" max="8968" width="24.85546875" style="478" bestFit="1" customWidth="1"/>
    <col min="8969" max="8970" width="9.140625" style="478"/>
    <col min="8971" max="8971" width="13.140625" style="478" bestFit="1" customWidth="1"/>
    <col min="8972" max="9218" width="9.140625" style="478"/>
    <col min="9219" max="9219" width="16.7109375" style="478" customWidth="1"/>
    <col min="9220" max="9220" width="65.5703125" style="478" customWidth="1"/>
    <col min="9221" max="9221" width="12.28515625" style="478" customWidth="1"/>
    <col min="9222" max="9222" width="30.28515625" style="478" bestFit="1" customWidth="1"/>
    <col min="9223" max="9223" width="23.140625" style="478" customWidth="1"/>
    <col min="9224" max="9224" width="24.85546875" style="478" bestFit="1" customWidth="1"/>
    <col min="9225" max="9226" width="9.140625" style="478"/>
    <col min="9227" max="9227" width="13.140625" style="478" bestFit="1" customWidth="1"/>
    <col min="9228" max="9474" width="9.140625" style="478"/>
    <col min="9475" max="9475" width="16.7109375" style="478" customWidth="1"/>
    <col min="9476" max="9476" width="65.5703125" style="478" customWidth="1"/>
    <col min="9477" max="9477" width="12.28515625" style="478" customWidth="1"/>
    <col min="9478" max="9478" width="30.28515625" style="478" bestFit="1" customWidth="1"/>
    <col min="9479" max="9479" width="23.140625" style="478" customWidth="1"/>
    <col min="9480" max="9480" width="24.85546875" style="478" bestFit="1" customWidth="1"/>
    <col min="9481" max="9482" width="9.140625" style="478"/>
    <col min="9483" max="9483" width="13.140625" style="478" bestFit="1" customWidth="1"/>
    <col min="9484" max="9730" width="9.140625" style="478"/>
    <col min="9731" max="9731" width="16.7109375" style="478" customWidth="1"/>
    <col min="9732" max="9732" width="65.5703125" style="478" customWidth="1"/>
    <col min="9733" max="9733" width="12.28515625" style="478" customWidth="1"/>
    <col min="9734" max="9734" width="30.28515625" style="478" bestFit="1" customWidth="1"/>
    <col min="9735" max="9735" width="23.140625" style="478" customWidth="1"/>
    <col min="9736" max="9736" width="24.85546875" style="478" bestFit="1" customWidth="1"/>
    <col min="9737" max="9738" width="9.140625" style="478"/>
    <col min="9739" max="9739" width="13.140625" style="478" bestFit="1" customWidth="1"/>
    <col min="9740" max="9986" width="9.140625" style="478"/>
    <col min="9987" max="9987" width="16.7109375" style="478" customWidth="1"/>
    <col min="9988" max="9988" width="65.5703125" style="478" customWidth="1"/>
    <col min="9989" max="9989" width="12.28515625" style="478" customWidth="1"/>
    <col min="9990" max="9990" width="30.28515625" style="478" bestFit="1" customWidth="1"/>
    <col min="9991" max="9991" width="23.140625" style="478" customWidth="1"/>
    <col min="9992" max="9992" width="24.85546875" style="478" bestFit="1" customWidth="1"/>
    <col min="9993" max="9994" width="9.140625" style="478"/>
    <col min="9995" max="9995" width="13.140625" style="478" bestFit="1" customWidth="1"/>
    <col min="9996" max="10242" width="9.140625" style="478"/>
    <col min="10243" max="10243" width="16.7109375" style="478" customWidth="1"/>
    <col min="10244" max="10244" width="65.5703125" style="478" customWidth="1"/>
    <col min="10245" max="10245" width="12.28515625" style="478" customWidth="1"/>
    <col min="10246" max="10246" width="30.28515625" style="478" bestFit="1" customWidth="1"/>
    <col min="10247" max="10247" width="23.140625" style="478" customWidth="1"/>
    <col min="10248" max="10248" width="24.85546875" style="478" bestFit="1" customWidth="1"/>
    <col min="10249" max="10250" width="9.140625" style="478"/>
    <col min="10251" max="10251" width="13.140625" style="478" bestFit="1" customWidth="1"/>
    <col min="10252" max="10498" width="9.140625" style="478"/>
    <col min="10499" max="10499" width="16.7109375" style="478" customWidth="1"/>
    <col min="10500" max="10500" width="65.5703125" style="478" customWidth="1"/>
    <col min="10501" max="10501" width="12.28515625" style="478" customWidth="1"/>
    <col min="10502" max="10502" width="30.28515625" style="478" bestFit="1" customWidth="1"/>
    <col min="10503" max="10503" width="23.140625" style="478" customWidth="1"/>
    <col min="10504" max="10504" width="24.85546875" style="478" bestFit="1" customWidth="1"/>
    <col min="10505" max="10506" width="9.140625" style="478"/>
    <col min="10507" max="10507" width="13.140625" style="478" bestFit="1" customWidth="1"/>
    <col min="10508" max="10754" width="9.140625" style="478"/>
    <col min="10755" max="10755" width="16.7109375" style="478" customWidth="1"/>
    <col min="10756" max="10756" width="65.5703125" style="478" customWidth="1"/>
    <col min="10757" max="10757" width="12.28515625" style="478" customWidth="1"/>
    <col min="10758" max="10758" width="30.28515625" style="478" bestFit="1" customWidth="1"/>
    <col min="10759" max="10759" width="23.140625" style="478" customWidth="1"/>
    <col min="10760" max="10760" width="24.85546875" style="478" bestFit="1" customWidth="1"/>
    <col min="10761" max="10762" width="9.140625" style="478"/>
    <col min="10763" max="10763" width="13.140625" style="478" bestFit="1" customWidth="1"/>
    <col min="10764" max="11010" width="9.140625" style="478"/>
    <col min="11011" max="11011" width="16.7109375" style="478" customWidth="1"/>
    <col min="11012" max="11012" width="65.5703125" style="478" customWidth="1"/>
    <col min="11013" max="11013" width="12.28515625" style="478" customWidth="1"/>
    <col min="11014" max="11014" width="30.28515625" style="478" bestFit="1" customWidth="1"/>
    <col min="11015" max="11015" width="23.140625" style="478" customWidth="1"/>
    <col min="11016" max="11016" width="24.85546875" style="478" bestFit="1" customWidth="1"/>
    <col min="11017" max="11018" width="9.140625" style="478"/>
    <col min="11019" max="11019" width="13.140625" style="478" bestFit="1" customWidth="1"/>
    <col min="11020" max="11266" width="9.140625" style="478"/>
    <col min="11267" max="11267" width="16.7109375" style="478" customWidth="1"/>
    <col min="11268" max="11268" width="65.5703125" style="478" customWidth="1"/>
    <col min="11269" max="11269" width="12.28515625" style="478" customWidth="1"/>
    <col min="11270" max="11270" width="30.28515625" style="478" bestFit="1" customWidth="1"/>
    <col min="11271" max="11271" width="23.140625" style="478" customWidth="1"/>
    <col min="11272" max="11272" width="24.85546875" style="478" bestFit="1" customWidth="1"/>
    <col min="11273" max="11274" width="9.140625" style="478"/>
    <col min="11275" max="11275" width="13.140625" style="478" bestFit="1" customWidth="1"/>
    <col min="11276" max="11522" width="9.140625" style="478"/>
    <col min="11523" max="11523" width="16.7109375" style="478" customWidth="1"/>
    <col min="11524" max="11524" width="65.5703125" style="478" customWidth="1"/>
    <col min="11525" max="11525" width="12.28515625" style="478" customWidth="1"/>
    <col min="11526" max="11526" width="30.28515625" style="478" bestFit="1" customWidth="1"/>
    <col min="11527" max="11527" width="23.140625" style="478" customWidth="1"/>
    <col min="11528" max="11528" width="24.85546875" style="478" bestFit="1" customWidth="1"/>
    <col min="11529" max="11530" width="9.140625" style="478"/>
    <col min="11531" max="11531" width="13.140625" style="478" bestFit="1" customWidth="1"/>
    <col min="11532" max="11778" width="9.140625" style="478"/>
    <col min="11779" max="11779" width="16.7109375" style="478" customWidth="1"/>
    <col min="11780" max="11780" width="65.5703125" style="478" customWidth="1"/>
    <col min="11781" max="11781" width="12.28515625" style="478" customWidth="1"/>
    <col min="11782" max="11782" width="30.28515625" style="478" bestFit="1" customWidth="1"/>
    <col min="11783" max="11783" width="23.140625" style="478" customWidth="1"/>
    <col min="11784" max="11784" width="24.85546875" style="478" bestFit="1" customWidth="1"/>
    <col min="11785" max="11786" width="9.140625" style="478"/>
    <col min="11787" max="11787" width="13.140625" style="478" bestFit="1" customWidth="1"/>
    <col min="11788" max="12034" width="9.140625" style="478"/>
    <col min="12035" max="12035" width="16.7109375" style="478" customWidth="1"/>
    <col min="12036" max="12036" width="65.5703125" style="478" customWidth="1"/>
    <col min="12037" max="12037" width="12.28515625" style="478" customWidth="1"/>
    <col min="12038" max="12038" width="30.28515625" style="478" bestFit="1" customWidth="1"/>
    <col min="12039" max="12039" width="23.140625" style="478" customWidth="1"/>
    <col min="12040" max="12040" width="24.85546875" style="478" bestFit="1" customWidth="1"/>
    <col min="12041" max="12042" width="9.140625" style="478"/>
    <col min="12043" max="12043" width="13.140625" style="478" bestFit="1" customWidth="1"/>
    <col min="12044" max="12290" width="9.140625" style="478"/>
    <col min="12291" max="12291" width="16.7109375" style="478" customWidth="1"/>
    <col min="12292" max="12292" width="65.5703125" style="478" customWidth="1"/>
    <col min="12293" max="12293" width="12.28515625" style="478" customWidth="1"/>
    <col min="12294" max="12294" width="30.28515625" style="478" bestFit="1" customWidth="1"/>
    <col min="12295" max="12295" width="23.140625" style="478" customWidth="1"/>
    <col min="12296" max="12296" width="24.85546875" style="478" bestFit="1" customWidth="1"/>
    <col min="12297" max="12298" width="9.140625" style="478"/>
    <col min="12299" max="12299" width="13.140625" style="478" bestFit="1" customWidth="1"/>
    <col min="12300" max="12546" width="9.140625" style="478"/>
    <col min="12547" max="12547" width="16.7109375" style="478" customWidth="1"/>
    <col min="12548" max="12548" width="65.5703125" style="478" customWidth="1"/>
    <col min="12549" max="12549" width="12.28515625" style="478" customWidth="1"/>
    <col min="12550" max="12550" width="30.28515625" style="478" bestFit="1" customWidth="1"/>
    <col min="12551" max="12551" width="23.140625" style="478" customWidth="1"/>
    <col min="12552" max="12552" width="24.85546875" style="478" bestFit="1" customWidth="1"/>
    <col min="12553" max="12554" width="9.140625" style="478"/>
    <col min="12555" max="12555" width="13.140625" style="478" bestFit="1" customWidth="1"/>
    <col min="12556" max="12802" width="9.140625" style="478"/>
    <col min="12803" max="12803" width="16.7109375" style="478" customWidth="1"/>
    <col min="12804" max="12804" width="65.5703125" style="478" customWidth="1"/>
    <col min="12805" max="12805" width="12.28515625" style="478" customWidth="1"/>
    <col min="12806" max="12806" width="30.28515625" style="478" bestFit="1" customWidth="1"/>
    <col min="12807" max="12807" width="23.140625" style="478" customWidth="1"/>
    <col min="12808" max="12808" width="24.85546875" style="478" bestFit="1" customWidth="1"/>
    <col min="12809" max="12810" width="9.140625" style="478"/>
    <col min="12811" max="12811" width="13.140625" style="478" bestFit="1" customWidth="1"/>
    <col min="12812" max="13058" width="9.140625" style="478"/>
    <col min="13059" max="13059" width="16.7109375" style="478" customWidth="1"/>
    <col min="13060" max="13060" width="65.5703125" style="478" customWidth="1"/>
    <col min="13061" max="13061" width="12.28515625" style="478" customWidth="1"/>
    <col min="13062" max="13062" width="30.28515625" style="478" bestFit="1" customWidth="1"/>
    <col min="13063" max="13063" width="23.140625" style="478" customWidth="1"/>
    <col min="13064" max="13064" width="24.85546875" style="478" bestFit="1" customWidth="1"/>
    <col min="13065" max="13066" width="9.140625" style="478"/>
    <col min="13067" max="13067" width="13.140625" style="478" bestFit="1" customWidth="1"/>
    <col min="13068" max="13314" width="9.140625" style="478"/>
    <col min="13315" max="13315" width="16.7109375" style="478" customWidth="1"/>
    <col min="13316" max="13316" width="65.5703125" style="478" customWidth="1"/>
    <col min="13317" max="13317" width="12.28515625" style="478" customWidth="1"/>
    <col min="13318" max="13318" width="30.28515625" style="478" bestFit="1" customWidth="1"/>
    <col min="13319" max="13319" width="23.140625" style="478" customWidth="1"/>
    <col min="13320" max="13320" width="24.85546875" style="478" bestFit="1" customWidth="1"/>
    <col min="13321" max="13322" width="9.140625" style="478"/>
    <col min="13323" max="13323" width="13.140625" style="478" bestFit="1" customWidth="1"/>
    <col min="13324" max="13570" width="9.140625" style="478"/>
    <col min="13571" max="13571" width="16.7109375" style="478" customWidth="1"/>
    <col min="13572" max="13572" width="65.5703125" style="478" customWidth="1"/>
    <col min="13573" max="13573" width="12.28515625" style="478" customWidth="1"/>
    <col min="13574" max="13574" width="30.28515625" style="478" bestFit="1" customWidth="1"/>
    <col min="13575" max="13575" width="23.140625" style="478" customWidth="1"/>
    <col min="13576" max="13576" width="24.85546875" style="478" bestFit="1" customWidth="1"/>
    <col min="13577" max="13578" width="9.140625" style="478"/>
    <col min="13579" max="13579" width="13.140625" style="478" bestFit="1" customWidth="1"/>
    <col min="13580" max="13826" width="9.140625" style="478"/>
    <col min="13827" max="13827" width="16.7109375" style="478" customWidth="1"/>
    <col min="13828" max="13828" width="65.5703125" style="478" customWidth="1"/>
    <col min="13829" max="13829" width="12.28515625" style="478" customWidth="1"/>
    <col min="13830" max="13830" width="30.28515625" style="478" bestFit="1" customWidth="1"/>
    <col min="13831" max="13831" width="23.140625" style="478" customWidth="1"/>
    <col min="13832" max="13832" width="24.85546875" style="478" bestFit="1" customWidth="1"/>
    <col min="13833" max="13834" width="9.140625" style="478"/>
    <col min="13835" max="13835" width="13.140625" style="478" bestFit="1" customWidth="1"/>
    <col min="13836" max="14082" width="9.140625" style="478"/>
    <col min="14083" max="14083" width="16.7109375" style="478" customWidth="1"/>
    <col min="14084" max="14084" width="65.5703125" style="478" customWidth="1"/>
    <col min="14085" max="14085" width="12.28515625" style="478" customWidth="1"/>
    <col min="14086" max="14086" width="30.28515625" style="478" bestFit="1" customWidth="1"/>
    <col min="14087" max="14087" width="23.140625" style="478" customWidth="1"/>
    <col min="14088" max="14088" width="24.85546875" style="478" bestFit="1" customWidth="1"/>
    <col min="14089" max="14090" width="9.140625" style="478"/>
    <col min="14091" max="14091" width="13.140625" style="478" bestFit="1" customWidth="1"/>
    <col min="14092" max="14338" width="9.140625" style="478"/>
    <col min="14339" max="14339" width="16.7109375" style="478" customWidth="1"/>
    <col min="14340" max="14340" width="65.5703125" style="478" customWidth="1"/>
    <col min="14341" max="14341" width="12.28515625" style="478" customWidth="1"/>
    <col min="14342" max="14342" width="30.28515625" style="478" bestFit="1" customWidth="1"/>
    <col min="14343" max="14343" width="23.140625" style="478" customWidth="1"/>
    <col min="14344" max="14344" width="24.85546875" style="478" bestFit="1" customWidth="1"/>
    <col min="14345" max="14346" width="9.140625" style="478"/>
    <col min="14347" max="14347" width="13.140625" style="478" bestFit="1" customWidth="1"/>
    <col min="14348" max="14594" width="9.140625" style="478"/>
    <col min="14595" max="14595" width="16.7109375" style="478" customWidth="1"/>
    <col min="14596" max="14596" width="65.5703125" style="478" customWidth="1"/>
    <col min="14597" max="14597" width="12.28515625" style="478" customWidth="1"/>
    <col min="14598" max="14598" width="30.28515625" style="478" bestFit="1" customWidth="1"/>
    <col min="14599" max="14599" width="23.140625" style="478" customWidth="1"/>
    <col min="14600" max="14600" width="24.85546875" style="478" bestFit="1" customWidth="1"/>
    <col min="14601" max="14602" width="9.140625" style="478"/>
    <col min="14603" max="14603" width="13.140625" style="478" bestFit="1" customWidth="1"/>
    <col min="14604" max="14850" width="9.140625" style="478"/>
    <col min="14851" max="14851" width="16.7109375" style="478" customWidth="1"/>
    <col min="14852" max="14852" width="65.5703125" style="478" customWidth="1"/>
    <col min="14853" max="14853" width="12.28515625" style="478" customWidth="1"/>
    <col min="14854" max="14854" width="30.28515625" style="478" bestFit="1" customWidth="1"/>
    <col min="14855" max="14855" width="23.140625" style="478" customWidth="1"/>
    <col min="14856" max="14856" width="24.85546875" style="478" bestFit="1" customWidth="1"/>
    <col min="14857" max="14858" width="9.140625" style="478"/>
    <col min="14859" max="14859" width="13.140625" style="478" bestFit="1" customWidth="1"/>
    <col min="14860" max="15106" width="9.140625" style="478"/>
    <col min="15107" max="15107" width="16.7109375" style="478" customWidth="1"/>
    <col min="15108" max="15108" width="65.5703125" style="478" customWidth="1"/>
    <col min="15109" max="15109" width="12.28515625" style="478" customWidth="1"/>
    <col min="15110" max="15110" width="30.28515625" style="478" bestFit="1" customWidth="1"/>
    <col min="15111" max="15111" width="23.140625" style="478" customWidth="1"/>
    <col min="15112" max="15112" width="24.85546875" style="478" bestFit="1" customWidth="1"/>
    <col min="15113" max="15114" width="9.140625" style="478"/>
    <col min="15115" max="15115" width="13.140625" style="478" bestFit="1" customWidth="1"/>
    <col min="15116" max="15362" width="9.140625" style="478"/>
    <col min="15363" max="15363" width="16.7109375" style="478" customWidth="1"/>
    <col min="15364" max="15364" width="65.5703125" style="478" customWidth="1"/>
    <col min="15365" max="15365" width="12.28515625" style="478" customWidth="1"/>
    <col min="15366" max="15366" width="30.28515625" style="478" bestFit="1" customWidth="1"/>
    <col min="15367" max="15367" width="23.140625" style="478" customWidth="1"/>
    <col min="15368" max="15368" width="24.85546875" style="478" bestFit="1" customWidth="1"/>
    <col min="15369" max="15370" width="9.140625" style="478"/>
    <col min="15371" max="15371" width="13.140625" style="478" bestFit="1" customWidth="1"/>
    <col min="15372" max="15618" width="9.140625" style="478"/>
    <col min="15619" max="15619" width="16.7109375" style="478" customWidth="1"/>
    <col min="15620" max="15620" width="65.5703125" style="478" customWidth="1"/>
    <col min="15621" max="15621" width="12.28515625" style="478" customWidth="1"/>
    <col min="15622" max="15622" width="30.28515625" style="478" bestFit="1" customWidth="1"/>
    <col min="15623" max="15623" width="23.140625" style="478" customWidth="1"/>
    <col min="15624" max="15624" width="24.85546875" style="478" bestFit="1" customWidth="1"/>
    <col min="15625" max="15626" width="9.140625" style="478"/>
    <col min="15627" max="15627" width="13.140625" style="478" bestFit="1" customWidth="1"/>
    <col min="15628" max="15874" width="9.140625" style="478"/>
    <col min="15875" max="15875" width="16.7109375" style="478" customWidth="1"/>
    <col min="15876" max="15876" width="65.5703125" style="478" customWidth="1"/>
    <col min="15877" max="15877" width="12.28515625" style="478" customWidth="1"/>
    <col min="15878" max="15878" width="30.28515625" style="478" bestFit="1" customWidth="1"/>
    <col min="15879" max="15879" width="23.140625" style="478" customWidth="1"/>
    <col min="15880" max="15880" width="24.85546875" style="478" bestFit="1" customWidth="1"/>
    <col min="15881" max="15882" width="9.140625" style="478"/>
    <col min="15883" max="15883" width="13.140625" style="478" bestFit="1" customWidth="1"/>
    <col min="15884" max="16130" width="9.140625" style="478"/>
    <col min="16131" max="16131" width="16.7109375" style="478" customWidth="1"/>
    <col min="16132" max="16132" width="65.5703125" style="478" customWidth="1"/>
    <col min="16133" max="16133" width="12.28515625" style="478" customWidth="1"/>
    <col min="16134" max="16134" width="30.28515625" style="478" bestFit="1" customWidth="1"/>
    <col min="16135" max="16135" width="23.140625" style="478" customWidth="1"/>
    <col min="16136" max="16136" width="24.85546875" style="478" bestFit="1" customWidth="1"/>
    <col min="16137" max="16138" width="9.140625" style="478"/>
    <col min="16139" max="16139" width="13.140625" style="478" bestFit="1" customWidth="1"/>
    <col min="16140" max="16384" width="9.140625" style="478"/>
  </cols>
  <sheetData>
    <row r="1" spans="1:8" s="1" customFormat="1" ht="30.75" customHeight="1" x14ac:dyDescent="0.25">
      <c r="A1" s="470"/>
      <c r="B1" s="470"/>
      <c r="C1" s="470"/>
      <c r="D1" s="470"/>
      <c r="E1" s="470"/>
      <c r="F1" s="470"/>
      <c r="G1" s="470"/>
      <c r="H1" s="470"/>
    </row>
    <row r="2" spans="1:8" s="1" customFormat="1" ht="22.5" customHeight="1" x14ac:dyDescent="0.25">
      <c r="A2" s="435"/>
      <c r="B2" s="435"/>
      <c r="C2" s="435"/>
      <c r="D2" s="435"/>
      <c r="E2" s="435"/>
      <c r="F2" s="435"/>
      <c r="G2" s="435"/>
      <c r="H2" s="435"/>
    </row>
    <row r="3" spans="1:8" s="1" customFormat="1" ht="9.9499999999999993" customHeight="1" x14ac:dyDescent="0.25">
      <c r="C3" s="435"/>
      <c r="D3" s="435"/>
      <c r="E3" s="435"/>
      <c r="F3" s="435"/>
      <c r="G3" s="435"/>
      <c r="H3" s="435"/>
    </row>
    <row r="4" spans="1:8" s="1" customFormat="1" ht="18" x14ac:dyDescent="0.25">
      <c r="A4" s="438"/>
      <c r="B4" s="438"/>
      <c r="C4" s="438"/>
      <c r="D4" s="438"/>
      <c r="E4" s="438"/>
      <c r="F4" s="438"/>
      <c r="G4" s="438"/>
      <c r="H4" s="438"/>
    </row>
    <row r="5" spans="1:8" s="1" customFormat="1" ht="26.1" customHeight="1" thickBot="1" x14ac:dyDescent="0.3">
      <c r="C5" s="471"/>
      <c r="D5" s="472"/>
      <c r="E5" s="473"/>
      <c r="F5" s="473"/>
      <c r="G5" s="473"/>
      <c r="H5" s="474"/>
    </row>
    <row r="6" spans="1:8" s="1" customFormat="1" ht="7.5" customHeight="1" x14ac:dyDescent="0.25">
      <c r="A6" s="489"/>
      <c r="B6" s="490"/>
      <c r="C6" s="490"/>
      <c r="D6" s="490"/>
      <c r="E6" s="490"/>
      <c r="F6" s="490"/>
      <c r="G6" s="490"/>
      <c r="H6" s="490"/>
    </row>
    <row r="7" spans="1:8" s="6" customFormat="1" ht="15.75" customHeight="1" x14ac:dyDescent="0.25">
      <c r="A7" s="4" t="s">
        <v>3</v>
      </c>
      <c r="B7" s="629" t="str">
        <f>Orçamento!D6</f>
        <v>PAVIMENTAÇÃO ESTRADA VELHA DE ITU</v>
      </c>
      <c r="C7" s="629"/>
      <c r="D7" s="629"/>
      <c r="E7" s="82"/>
      <c r="F7" s="370"/>
      <c r="G7" s="370" t="str">
        <f>[1]Orçamento!$F$7</f>
        <v>Área de intervenção:</v>
      </c>
      <c r="H7" s="491">
        <f>Orçamento!I8</f>
        <v>9020.14</v>
      </c>
    </row>
    <row r="8" spans="1:8" s="6" customFormat="1" ht="6" customHeight="1" x14ac:dyDescent="0.25">
      <c r="A8" s="82"/>
      <c r="B8" s="82"/>
      <c r="C8" s="370"/>
      <c r="D8" s="370"/>
      <c r="E8" s="82"/>
      <c r="F8" s="492"/>
      <c r="G8" s="492"/>
      <c r="H8" s="8"/>
    </row>
    <row r="9" spans="1:8" s="6" customFormat="1" ht="15.75" customHeight="1" x14ac:dyDescent="0.25">
      <c r="A9" s="9" t="str">
        <f>Orçamento!A8 &amp; Orçamento!D8</f>
        <v>Tipo de Intervenção: PAVIMENTAÇÃO ASFÁLTICA E DRENAGEM</v>
      </c>
      <c r="B9" s="370"/>
      <c r="C9" s="81"/>
      <c r="D9" s="81"/>
      <c r="E9" s="82"/>
      <c r="F9" s="81"/>
      <c r="G9" s="81" t="str">
        <f>[1]Orçamento!$F$9</f>
        <v>Investimento:</v>
      </c>
      <c r="H9" s="493">
        <f>Orçamento!I10</f>
        <v>0</v>
      </c>
    </row>
    <row r="10" spans="1:8" s="6" customFormat="1" ht="6" customHeight="1" x14ac:dyDescent="0.25">
      <c r="A10" s="4"/>
      <c r="B10" s="370"/>
      <c r="C10" s="370"/>
      <c r="D10" s="370"/>
      <c r="E10" s="82"/>
      <c r="F10" s="492"/>
      <c r="G10" s="492"/>
      <c r="H10" s="8"/>
    </row>
    <row r="11" spans="1:8" s="6" customFormat="1" ht="15.75" customHeight="1" x14ac:dyDescent="0.25">
      <c r="A11" s="9" t="s">
        <v>7</v>
      </c>
      <c r="B11" s="81" t="str">
        <f>Orçamento!D10</f>
        <v>ESTRADA ANTIGA DE ITU DO MUNICÍPIO DE ITAPEVI</v>
      </c>
      <c r="C11" s="83"/>
      <c r="D11" s="83"/>
      <c r="E11" s="82"/>
      <c r="F11" s="370"/>
      <c r="G11" s="370" t="str">
        <f>[1]Orçamento!$F$11</f>
        <v>Invest./Área:</v>
      </c>
      <c r="H11" s="494">
        <f>Orçamento!I12</f>
        <v>0</v>
      </c>
    </row>
    <row r="12" spans="1:8" s="1" customFormat="1" ht="6" customHeight="1" thickBot="1" x14ac:dyDescent="0.3">
      <c r="A12" s="495"/>
      <c r="B12" s="496"/>
      <c r="C12" s="496"/>
      <c r="D12" s="496"/>
      <c r="E12" s="496"/>
      <c r="F12" s="496"/>
      <c r="G12" s="496"/>
      <c r="H12" s="496"/>
    </row>
    <row r="13" spans="1:8" s="476" customFormat="1" ht="12" customHeight="1" thickBot="1" x14ac:dyDescent="0.3">
      <c r="A13" s="489"/>
      <c r="B13" s="490"/>
      <c r="C13" s="490"/>
      <c r="D13" s="490"/>
      <c r="E13" s="490"/>
      <c r="F13" s="490"/>
      <c r="G13" s="490"/>
      <c r="H13" s="490"/>
    </row>
    <row r="14" spans="1:8" s="477" customFormat="1" ht="18.75" thickBot="1" x14ac:dyDescent="0.3">
      <c r="A14" s="630" t="s">
        <v>11</v>
      </c>
      <c r="B14" s="631" t="s">
        <v>200</v>
      </c>
      <c r="C14" s="497" t="s">
        <v>396</v>
      </c>
      <c r="D14" s="497" t="s">
        <v>397</v>
      </c>
      <c r="E14" s="584">
        <v>1</v>
      </c>
      <c r="F14" s="584">
        <v>2</v>
      </c>
      <c r="G14" s="584">
        <v>3</v>
      </c>
      <c r="H14" s="584">
        <v>4</v>
      </c>
    </row>
    <row r="15" spans="1:8" s="477" customFormat="1" ht="18.75" thickBot="1" x14ac:dyDescent="0.3">
      <c r="A15" s="630"/>
      <c r="B15" s="631"/>
      <c r="C15" s="498" t="s">
        <v>398</v>
      </c>
      <c r="D15" s="498" t="s">
        <v>399</v>
      </c>
      <c r="E15" s="585"/>
      <c r="F15" s="585"/>
      <c r="G15" s="585"/>
      <c r="H15" s="585"/>
    </row>
    <row r="16" spans="1:8" ht="12" customHeight="1" thickBot="1" x14ac:dyDescent="0.25">
      <c r="A16" s="499"/>
      <c r="B16" s="500"/>
      <c r="C16" s="501"/>
      <c r="D16" s="501"/>
      <c r="E16" s="500"/>
      <c r="F16" s="500"/>
      <c r="G16" s="500"/>
      <c r="H16" s="500"/>
    </row>
    <row r="17" spans="1:11" ht="23.25" customHeight="1" x14ac:dyDescent="0.2">
      <c r="A17" s="625">
        <v>1</v>
      </c>
      <c r="B17" s="626" t="str">
        <f>Resumo!B15</f>
        <v>SERVIÇOS PRELIMINARES</v>
      </c>
      <c r="C17" s="627" t="e">
        <f>Resumo!D15</f>
        <v>#DIV/0!</v>
      </c>
      <c r="D17" s="628">
        <f>Resumo!C15</f>
        <v>0</v>
      </c>
      <c r="E17" s="508"/>
      <c r="F17" s="508"/>
      <c r="G17" s="508"/>
      <c r="H17" s="509"/>
      <c r="I17" s="479"/>
    </row>
    <row r="18" spans="1:11" ht="21" customHeight="1" x14ac:dyDescent="0.2">
      <c r="A18" s="597"/>
      <c r="B18" s="599"/>
      <c r="C18" s="601"/>
      <c r="D18" s="603"/>
      <c r="E18" s="502">
        <f>E17*$D17</f>
        <v>0</v>
      </c>
      <c r="F18" s="502">
        <f>F17*$D17</f>
        <v>0</v>
      </c>
      <c r="G18" s="502">
        <f>G17*$D17</f>
        <v>0</v>
      </c>
      <c r="H18" s="502">
        <f>H17*$D17</f>
        <v>0</v>
      </c>
      <c r="I18" s="479"/>
      <c r="K18" s="480"/>
    </row>
    <row r="19" spans="1:11" ht="23.25" customHeight="1" x14ac:dyDescent="0.2">
      <c r="A19" s="596">
        <v>2</v>
      </c>
      <c r="B19" s="598" t="str">
        <f>Resumo!B16</f>
        <v>CONTROLE TECNOLOGICO</v>
      </c>
      <c r="C19" s="600" t="e">
        <f>Resumo!D16</f>
        <v>#DIV/0!</v>
      </c>
      <c r="D19" s="602">
        <f>Resumo!C16</f>
        <v>0</v>
      </c>
      <c r="E19" s="510"/>
      <c r="F19" s="510"/>
      <c r="G19" s="510"/>
      <c r="H19" s="510"/>
      <c r="I19" s="479"/>
    </row>
    <row r="20" spans="1:11" ht="21" customHeight="1" x14ac:dyDescent="0.2">
      <c r="A20" s="597"/>
      <c r="B20" s="599"/>
      <c r="C20" s="601"/>
      <c r="D20" s="603"/>
      <c r="E20" s="502">
        <f>E19*$D19</f>
        <v>0</v>
      </c>
      <c r="F20" s="502">
        <f>F19*$D19</f>
        <v>0</v>
      </c>
      <c r="G20" s="502">
        <f>G19*$D19</f>
        <v>0</v>
      </c>
      <c r="H20" s="502">
        <f>H19*$D19</f>
        <v>0</v>
      </c>
      <c r="I20" s="479"/>
      <c r="K20" s="480"/>
    </row>
    <row r="21" spans="1:11" ht="23.25" customHeight="1" x14ac:dyDescent="0.2">
      <c r="A21" s="596">
        <v>3</v>
      </c>
      <c r="B21" s="598" t="str">
        <f>Resumo!B17</f>
        <v>DEMOLIÇÃO</v>
      </c>
      <c r="C21" s="600" t="e">
        <f>Resumo!D17</f>
        <v>#DIV/0!</v>
      </c>
      <c r="D21" s="602">
        <f>Resumo!C17</f>
        <v>0</v>
      </c>
      <c r="E21" s="510"/>
      <c r="F21" s="510"/>
      <c r="G21" s="510"/>
      <c r="H21" s="510"/>
      <c r="I21" s="479"/>
    </row>
    <row r="22" spans="1:11" ht="19.5" customHeight="1" x14ac:dyDescent="0.2">
      <c r="A22" s="597"/>
      <c r="B22" s="599"/>
      <c r="C22" s="601"/>
      <c r="D22" s="603"/>
      <c r="E22" s="502">
        <f>E21*$D21</f>
        <v>0</v>
      </c>
      <c r="F22" s="502">
        <f>F21*$D21</f>
        <v>0</v>
      </c>
      <c r="G22" s="502">
        <f>G21*$D21</f>
        <v>0</v>
      </c>
      <c r="H22" s="502">
        <f>H21*$D21</f>
        <v>0</v>
      </c>
      <c r="I22" s="479"/>
    </row>
    <row r="23" spans="1:11" ht="23.25" customHeight="1" x14ac:dyDescent="0.2">
      <c r="A23" s="596">
        <v>4</v>
      </c>
      <c r="B23" s="598" t="str">
        <f>Resumo!B18</f>
        <v>PAVIMENTAÇÃO</v>
      </c>
      <c r="C23" s="600" t="e">
        <f>Resumo!D18</f>
        <v>#DIV/0!</v>
      </c>
      <c r="D23" s="602">
        <f>Resumo!C18</f>
        <v>0</v>
      </c>
      <c r="E23" s="510"/>
      <c r="F23" s="510"/>
      <c r="G23" s="510"/>
      <c r="H23" s="510"/>
      <c r="I23" s="479"/>
    </row>
    <row r="24" spans="1:11" ht="14.25" customHeight="1" x14ac:dyDescent="0.2">
      <c r="A24" s="597"/>
      <c r="B24" s="599"/>
      <c r="C24" s="601"/>
      <c r="D24" s="603"/>
      <c r="E24" s="502">
        <f>E23*$D23</f>
        <v>0</v>
      </c>
      <c r="F24" s="502">
        <f>F23*$D23</f>
        <v>0</v>
      </c>
      <c r="G24" s="502">
        <f>G23*$D23</f>
        <v>0</v>
      </c>
      <c r="H24" s="502">
        <f>H23*$D23</f>
        <v>0</v>
      </c>
      <c r="I24" s="479"/>
      <c r="K24" s="480"/>
    </row>
    <row r="25" spans="1:11" ht="24" customHeight="1" x14ac:dyDescent="0.2">
      <c r="A25" s="596">
        <v>5</v>
      </c>
      <c r="B25" s="598" t="str">
        <f>Resumo!B19</f>
        <v>DRENAGEM</v>
      </c>
      <c r="C25" s="600" t="e">
        <f>Resumo!D19</f>
        <v>#DIV/0!</v>
      </c>
      <c r="D25" s="602">
        <f>Resumo!C19</f>
        <v>0</v>
      </c>
      <c r="E25" s="510"/>
      <c r="F25" s="510"/>
      <c r="G25" s="510"/>
      <c r="H25" s="510"/>
      <c r="I25" s="479"/>
      <c r="K25" s="480"/>
    </row>
    <row r="26" spans="1:11" ht="21.75" customHeight="1" x14ac:dyDescent="0.2">
      <c r="A26" s="597"/>
      <c r="B26" s="599"/>
      <c r="C26" s="601"/>
      <c r="D26" s="603"/>
      <c r="E26" s="502">
        <f>E25*$D25</f>
        <v>0</v>
      </c>
      <c r="F26" s="502">
        <f>F25*$D25</f>
        <v>0</v>
      </c>
      <c r="G26" s="502">
        <f>G25*$D25</f>
        <v>0</v>
      </c>
      <c r="H26" s="502">
        <f>H25*$D25</f>
        <v>0</v>
      </c>
      <c r="I26" s="479"/>
      <c r="K26" s="480"/>
    </row>
    <row r="27" spans="1:11" ht="24" customHeight="1" x14ac:dyDescent="0.2">
      <c r="A27" s="596">
        <v>6</v>
      </c>
      <c r="B27" s="598" t="str">
        <f>Resumo!B20</f>
        <v>SINALIZAÇÃO</v>
      </c>
      <c r="C27" s="600" t="e">
        <f>Resumo!D20</f>
        <v>#DIV/0!</v>
      </c>
      <c r="D27" s="602">
        <f>Resumo!C20</f>
        <v>0</v>
      </c>
      <c r="E27" s="510"/>
      <c r="F27" s="510"/>
      <c r="G27" s="510"/>
      <c r="H27" s="510"/>
      <c r="I27" s="479"/>
    </row>
    <row r="28" spans="1:11" ht="25.5" customHeight="1" thickBot="1" x14ac:dyDescent="0.25">
      <c r="A28" s="607"/>
      <c r="B28" s="608"/>
      <c r="C28" s="609"/>
      <c r="D28" s="602"/>
      <c r="E28" s="502">
        <f>E27*$D27</f>
        <v>0</v>
      </c>
      <c r="F28" s="502">
        <f>F27*$D27</f>
        <v>0</v>
      </c>
      <c r="G28" s="502">
        <f>G27*$D27</f>
        <v>0</v>
      </c>
      <c r="H28" s="502">
        <f>H27*$D27</f>
        <v>0</v>
      </c>
      <c r="I28" s="479"/>
      <c r="K28" s="480"/>
    </row>
    <row r="29" spans="1:11" ht="14.25" customHeight="1" thickBot="1" x14ac:dyDescent="0.25">
      <c r="A29" s="503"/>
      <c r="B29" s="504"/>
      <c r="C29" s="505"/>
      <c r="D29" s="506"/>
      <c r="E29" s="507"/>
      <c r="F29" s="507"/>
      <c r="G29" s="507"/>
      <c r="H29" s="507"/>
      <c r="I29" s="481"/>
    </row>
    <row r="30" spans="1:11" ht="9.75" customHeight="1" thickBot="1" x14ac:dyDescent="0.25">
      <c r="A30" s="610"/>
      <c r="B30" s="612" t="s">
        <v>400</v>
      </c>
      <c r="C30" s="614" t="e">
        <f>SUM(C17:C28)</f>
        <v>#DIV/0!</v>
      </c>
      <c r="D30" s="615">
        <f>SUM(D17:D28)</f>
        <v>0</v>
      </c>
      <c r="E30" s="586">
        <f>SUM(E28,E26,E24,E22,E20,E18)</f>
        <v>0</v>
      </c>
      <c r="F30" s="586">
        <f>SUM(F28,F26,F24,F22,F20,F18)</f>
        <v>0</v>
      </c>
      <c r="G30" s="586">
        <f>SUM(G28,G26,G24,G22,G20,G18)</f>
        <v>0</v>
      </c>
      <c r="H30" s="586">
        <f>SUM(H28,H26,H24,H22,H20,H18)</f>
        <v>0</v>
      </c>
      <c r="I30" s="482"/>
    </row>
    <row r="31" spans="1:11" ht="9.75" customHeight="1" thickBot="1" x14ac:dyDescent="0.25">
      <c r="A31" s="611"/>
      <c r="B31" s="613"/>
      <c r="C31" s="614"/>
      <c r="D31" s="616"/>
      <c r="E31" s="586"/>
      <c r="F31" s="586"/>
      <c r="G31" s="586"/>
      <c r="H31" s="586"/>
      <c r="I31" s="482"/>
    </row>
    <row r="32" spans="1:11" ht="9.75" customHeight="1" thickBot="1" x14ac:dyDescent="0.25">
      <c r="A32" s="611"/>
      <c r="B32" s="613"/>
      <c r="C32" s="614"/>
      <c r="D32" s="616"/>
      <c r="E32" s="587"/>
      <c r="F32" s="587"/>
      <c r="G32" s="587"/>
      <c r="H32" s="587"/>
      <c r="I32" s="482"/>
    </row>
    <row r="33" spans="1:9" ht="13.5" customHeight="1" thickBot="1" x14ac:dyDescent="0.25">
      <c r="A33" s="617"/>
      <c r="B33" s="619" t="s">
        <v>401</v>
      </c>
      <c r="C33" s="621" t="e">
        <f>D33/D30</f>
        <v>#DIV/0!</v>
      </c>
      <c r="D33" s="623">
        <f>SUM(E30:H32)</f>
        <v>0</v>
      </c>
      <c r="E33" s="604">
        <f>E30</f>
        <v>0</v>
      </c>
      <c r="F33" s="604">
        <f>E33+F30</f>
        <v>0</v>
      </c>
      <c r="G33" s="604">
        <f>F33+G30</f>
        <v>0</v>
      </c>
      <c r="H33" s="604">
        <f>G33+H30</f>
        <v>0</v>
      </c>
      <c r="I33" s="482"/>
    </row>
    <row r="34" spans="1:9" ht="13.5" customHeight="1" thickBot="1" x14ac:dyDescent="0.25">
      <c r="A34" s="617"/>
      <c r="B34" s="619"/>
      <c r="C34" s="621"/>
      <c r="D34" s="623"/>
      <c r="E34" s="605"/>
      <c r="F34" s="605">
        <f>E33+F30</f>
        <v>0</v>
      </c>
      <c r="G34" s="605">
        <f>F33+G30</f>
        <v>0</v>
      </c>
      <c r="H34" s="605">
        <f>G33+H30</f>
        <v>0</v>
      </c>
      <c r="I34" s="482"/>
    </row>
    <row r="35" spans="1:9" ht="13.5" customHeight="1" thickBot="1" x14ac:dyDescent="0.25">
      <c r="A35" s="618"/>
      <c r="B35" s="620"/>
      <c r="C35" s="622"/>
      <c r="D35" s="624"/>
      <c r="E35" s="606"/>
      <c r="F35" s="606"/>
      <c r="G35" s="606"/>
      <c r="H35" s="606"/>
      <c r="I35" s="482"/>
    </row>
    <row r="36" spans="1:9" ht="15" x14ac:dyDescent="0.2">
      <c r="A36" s="56"/>
      <c r="B36" s="56"/>
      <c r="C36" s="56"/>
      <c r="D36" s="56"/>
      <c r="E36" s="56"/>
      <c r="F36" s="56"/>
      <c r="G36" s="56"/>
      <c r="H36" s="56"/>
    </row>
    <row r="37" spans="1:9" ht="15" x14ac:dyDescent="0.2">
      <c r="A37" s="56">
        <f>Orçamento!A117</f>
        <v>0</v>
      </c>
      <c r="B37" s="56"/>
      <c r="C37" s="56"/>
      <c r="D37" s="56"/>
      <c r="E37" s="56"/>
      <c r="F37" s="56"/>
      <c r="G37" s="56"/>
      <c r="H37" s="56"/>
    </row>
    <row r="38" spans="1:9" x14ac:dyDescent="0.2">
      <c r="D38" s="483"/>
    </row>
    <row r="39" spans="1:9" x14ac:dyDescent="0.2">
      <c r="B39" s="484"/>
    </row>
    <row r="40" spans="1:9" x14ac:dyDescent="0.2">
      <c r="B40" s="484"/>
    </row>
    <row r="41" spans="1:9" ht="12.75" customHeight="1" x14ac:dyDescent="0.2">
      <c r="B41" s="50"/>
      <c r="C41" s="588"/>
      <c r="D41" s="588"/>
      <c r="E41" s="486"/>
      <c r="F41" s="486"/>
      <c r="G41" s="486"/>
      <c r="H41" s="486"/>
    </row>
    <row r="42" spans="1:9" ht="15.75" x14ac:dyDescent="0.25">
      <c r="B42" s="58"/>
      <c r="C42" s="589"/>
      <c r="D42" s="590"/>
      <c r="E42" s="487"/>
      <c r="F42" s="487"/>
      <c r="G42" s="487"/>
      <c r="H42" s="487"/>
    </row>
    <row r="43" spans="1:9" ht="27.75" customHeight="1" x14ac:dyDescent="0.2">
      <c r="B43" s="48"/>
      <c r="C43" s="591"/>
      <c r="D43" s="592"/>
      <c r="E43" s="488"/>
      <c r="F43" s="484"/>
      <c r="G43" s="484"/>
      <c r="H43" s="484"/>
    </row>
    <row r="44" spans="1:9" ht="12.75" customHeight="1" x14ac:dyDescent="0.2">
      <c r="B44" s="48"/>
      <c r="C44" s="593"/>
      <c r="D44" s="594"/>
      <c r="E44" s="481"/>
      <c r="F44" s="481"/>
      <c r="G44" s="481"/>
      <c r="H44" s="481"/>
    </row>
    <row r="45" spans="1:9" ht="15" x14ac:dyDescent="0.2">
      <c r="B45" s="3"/>
      <c r="C45" s="595"/>
      <c r="D45" s="595"/>
      <c r="E45" s="481"/>
      <c r="F45" s="481"/>
      <c r="G45" s="481"/>
      <c r="H45" s="481"/>
    </row>
  </sheetData>
  <sheetProtection algorithmName="SHA-512" hashValue="0y+coWI1KBYHoDrMiK0Bl5adW4WWgGYOuQcqXEDMFncv5txBKoSBbRuTTHLnI7ze7JowCB1LiPFE4uuBjxFUIw==" saltValue="ys8fYD+6BSFZipeMrNvtCg==" spinCount="100000" sheet="1" objects="1" scenarios="1" formatCells="0" formatColumns="0" formatRows="0" selectLockedCells="1"/>
  <mergeCells count="52">
    <mergeCell ref="B7:D7"/>
    <mergeCell ref="A14:A15"/>
    <mergeCell ref="B14:B15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H33:H35"/>
    <mergeCell ref="F33:F35"/>
    <mergeCell ref="G33:G35"/>
    <mergeCell ref="A27:A28"/>
    <mergeCell ref="B27:B28"/>
    <mergeCell ref="C27:C28"/>
    <mergeCell ref="D27:D28"/>
    <mergeCell ref="A30:A32"/>
    <mergeCell ref="B30:B32"/>
    <mergeCell ref="C30:C32"/>
    <mergeCell ref="D30:D32"/>
    <mergeCell ref="A33:A35"/>
    <mergeCell ref="B33:B35"/>
    <mergeCell ref="C33:C35"/>
    <mergeCell ref="D33:D35"/>
    <mergeCell ref="E33:E35"/>
    <mergeCell ref="A25:A26"/>
    <mergeCell ref="B25:B26"/>
    <mergeCell ref="C25:C26"/>
    <mergeCell ref="D25:D26"/>
    <mergeCell ref="E30:E32"/>
    <mergeCell ref="C41:D41"/>
    <mergeCell ref="C42:D42"/>
    <mergeCell ref="C43:D43"/>
    <mergeCell ref="C44:D44"/>
    <mergeCell ref="C45:D45"/>
    <mergeCell ref="E14:E15"/>
    <mergeCell ref="F14:F15"/>
    <mergeCell ref="G14:G15"/>
    <mergeCell ref="H14:H15"/>
    <mergeCell ref="F30:F32"/>
    <mergeCell ref="G30:G32"/>
    <mergeCell ref="H30:H32"/>
  </mergeCells>
  <conditionalFormatting sqref="E21">
    <cfRule type="cellIs" dxfId="191" priority="148" stopIfTrue="1" operator="greaterThan">
      <formula>0.0000001</formula>
    </cfRule>
    <cfRule type="cellIs" dxfId="190" priority="147" stopIfTrue="1" operator="equal">
      <formula>0</formula>
    </cfRule>
    <cfRule type="cellIs" dxfId="189" priority="145" stopIfTrue="1" operator="equal">
      <formula>0</formula>
    </cfRule>
    <cfRule type="cellIs" dxfId="188" priority="146" stopIfTrue="1" operator="greaterThan">
      <formula>0.0000001</formula>
    </cfRule>
    <cfRule type="cellIs" dxfId="187" priority="143" stopIfTrue="1" operator="equal">
      <formula>0</formula>
    </cfRule>
    <cfRule type="cellIs" dxfId="186" priority="152" stopIfTrue="1" operator="greaterThan">
      <formula>0.0000001</formula>
    </cfRule>
    <cfRule type="cellIs" dxfId="185" priority="151" stopIfTrue="1" operator="equal">
      <formula>0</formula>
    </cfRule>
    <cfRule type="cellIs" dxfId="184" priority="149" stopIfTrue="1" operator="equal">
      <formula>0</formula>
    </cfRule>
    <cfRule type="cellIs" dxfId="183" priority="144" stopIfTrue="1" operator="greaterThan">
      <formula>0.0000001</formula>
    </cfRule>
    <cfRule type="cellIs" dxfId="182" priority="150" stopIfTrue="1" operator="greaterThan">
      <formula>0.0000001</formula>
    </cfRule>
    <cfRule type="cellIs" dxfId="181" priority="142" stopIfTrue="1" operator="greaterThan">
      <formula>0.0000001</formula>
    </cfRule>
    <cfRule type="cellIs" dxfId="180" priority="141" stopIfTrue="1" operator="equal">
      <formula>0</formula>
    </cfRule>
    <cfRule type="cellIs" dxfId="179" priority="140" stopIfTrue="1" operator="greaterThan">
      <formula>0.0000001</formula>
    </cfRule>
    <cfRule type="cellIs" dxfId="178" priority="139" stopIfTrue="1" operator="equal">
      <formula>0</formula>
    </cfRule>
    <cfRule type="cellIs" dxfId="177" priority="138" stopIfTrue="1" operator="greaterThan">
      <formula>0.0000001</formula>
    </cfRule>
  </conditionalFormatting>
  <conditionalFormatting sqref="E23">
    <cfRule type="cellIs" dxfId="176" priority="257" stopIfTrue="1" operator="equal">
      <formula>0</formula>
    </cfRule>
    <cfRule type="cellIs" dxfId="175" priority="256" stopIfTrue="1" operator="greaterThan">
      <formula>0.0000001</formula>
    </cfRule>
    <cfRule type="cellIs" dxfId="174" priority="254" stopIfTrue="1" operator="greaterThan">
      <formula>0.0000001</formula>
    </cfRule>
    <cfRule type="cellIs" dxfId="173" priority="253" stopIfTrue="1" operator="equal">
      <formula>0</formula>
    </cfRule>
    <cfRule type="cellIs" dxfId="172" priority="252" stopIfTrue="1" operator="greaterThan">
      <formula>0.0000001</formula>
    </cfRule>
    <cfRule type="cellIs" dxfId="171" priority="255" stopIfTrue="1" operator="equal">
      <formula>0</formula>
    </cfRule>
    <cfRule type="cellIs" dxfId="170" priority="258" stopIfTrue="1" operator="greaterThan">
      <formula>0.0000001</formula>
    </cfRule>
    <cfRule type="cellIs" dxfId="169" priority="264" stopIfTrue="1" operator="greaterThan">
      <formula>0.0000001</formula>
    </cfRule>
    <cfRule type="cellIs" dxfId="168" priority="263" stopIfTrue="1" operator="equal">
      <formula>0</formula>
    </cfRule>
    <cfRule type="cellIs" dxfId="167" priority="262" stopIfTrue="1" operator="greaterThan">
      <formula>0.0000001</formula>
    </cfRule>
    <cfRule type="cellIs" dxfId="166" priority="261" stopIfTrue="1" operator="equal">
      <formula>0</formula>
    </cfRule>
    <cfRule type="cellIs" dxfId="165" priority="260" stopIfTrue="1" operator="greaterThan">
      <formula>0.0000001</formula>
    </cfRule>
    <cfRule type="cellIs" dxfId="164" priority="259" stopIfTrue="1" operator="equal">
      <formula>0</formula>
    </cfRule>
  </conditionalFormatting>
  <conditionalFormatting sqref="E27">
    <cfRule type="cellIs" dxfId="163" priority="248" stopIfTrue="1" operator="greaterThan">
      <formula>0.0000001</formula>
    </cfRule>
    <cfRule type="cellIs" dxfId="162" priority="250" stopIfTrue="1" operator="greaterThan">
      <formula>0.0000001</formula>
    </cfRule>
    <cfRule type="cellIs" dxfId="161" priority="249" stopIfTrue="1" operator="equal">
      <formula>0</formula>
    </cfRule>
    <cfRule type="cellIs" dxfId="160" priority="247" stopIfTrue="1" operator="equal">
      <formula>0</formula>
    </cfRule>
    <cfRule type="cellIs" dxfId="159" priority="246" stopIfTrue="1" operator="greaterThan">
      <formula>0.0000001</formula>
    </cfRule>
    <cfRule type="cellIs" dxfId="158" priority="245" stopIfTrue="1" operator="equal">
      <formula>0</formula>
    </cfRule>
    <cfRule type="cellIs" dxfId="157" priority="244" stopIfTrue="1" operator="greaterThan">
      <formula>0.0000001</formula>
    </cfRule>
    <cfRule type="cellIs" dxfId="156" priority="243" stopIfTrue="1" operator="equal">
      <formula>0</formula>
    </cfRule>
    <cfRule type="cellIs" dxfId="155" priority="242" stopIfTrue="1" operator="greaterThan">
      <formula>0.0000001</formula>
    </cfRule>
    <cfRule type="cellIs" dxfId="154" priority="241" stopIfTrue="1" operator="equal">
      <formula>0</formula>
    </cfRule>
    <cfRule type="cellIs" dxfId="153" priority="240" stopIfTrue="1" operator="greaterThan">
      <formula>0.0000001</formula>
    </cfRule>
    <cfRule type="cellIs" dxfId="152" priority="239" stopIfTrue="1" operator="equal">
      <formula>0</formula>
    </cfRule>
    <cfRule type="cellIs" dxfId="151" priority="238" stopIfTrue="1" operator="greaterThan">
      <formula>0.0000001</formula>
    </cfRule>
  </conditionalFormatting>
  <conditionalFormatting sqref="E17:G17">
    <cfRule type="cellIs" dxfId="150" priority="274" stopIfTrue="1" operator="greaterThan">
      <formula>0.0000001</formula>
    </cfRule>
    <cfRule type="cellIs" dxfId="149" priority="272" stopIfTrue="1" operator="greaterThan">
      <formula>0.0000001</formula>
    </cfRule>
    <cfRule type="cellIs" dxfId="148" priority="271" stopIfTrue="1" operator="equal">
      <formula>0</formula>
    </cfRule>
    <cfRule type="cellIs" dxfId="147" priority="270" stopIfTrue="1" operator="greaterThan">
      <formula>0.0000001</formula>
    </cfRule>
    <cfRule type="cellIs" dxfId="146" priority="269" stopIfTrue="1" operator="equal">
      <formula>0</formula>
    </cfRule>
    <cfRule type="cellIs" dxfId="145" priority="268" stopIfTrue="1" operator="greaterThan">
      <formula>0.0000001</formula>
    </cfRule>
    <cfRule type="cellIs" dxfId="144" priority="267" stopIfTrue="1" operator="equal">
      <formula>0</formula>
    </cfRule>
    <cfRule type="cellIs" dxfId="143" priority="273" stopIfTrue="1" operator="equal">
      <formula>0</formula>
    </cfRule>
    <cfRule type="cellIs" dxfId="142" priority="278" stopIfTrue="1" operator="greaterThan">
      <formula>0.0000001</formula>
    </cfRule>
    <cfRule type="cellIs" dxfId="141" priority="277" stopIfTrue="1" operator="equal">
      <formula>0</formula>
    </cfRule>
    <cfRule type="cellIs" dxfId="140" priority="276" stopIfTrue="1" operator="greaterThan">
      <formula>0.0000001</formula>
    </cfRule>
    <cfRule type="cellIs" dxfId="139" priority="275" stopIfTrue="1" operator="equal">
      <formula>0</formula>
    </cfRule>
    <cfRule type="cellIs" dxfId="138" priority="266" stopIfTrue="1" operator="greaterThan">
      <formula>0.0000001</formula>
    </cfRule>
  </conditionalFormatting>
  <conditionalFormatting sqref="E17:H17 E23 E27">
    <cfRule type="cellIs" dxfId="137" priority="280" stopIfTrue="1" operator="greaterThan">
      <formula>0.0000001</formula>
    </cfRule>
    <cfRule type="cellIs" dxfId="136" priority="279" stopIfTrue="1" operator="equal">
      <formula>0</formula>
    </cfRule>
  </conditionalFormatting>
  <conditionalFormatting sqref="E17:H17">
    <cfRule type="cellIs" dxfId="135" priority="235" stopIfTrue="1" operator="equal">
      <formula>0</formula>
    </cfRule>
  </conditionalFormatting>
  <conditionalFormatting sqref="E19:H19">
    <cfRule type="cellIs" dxfId="134" priority="106" stopIfTrue="1" operator="greaterThan">
      <formula>0.0000001</formula>
    </cfRule>
    <cfRule type="cellIs" dxfId="133" priority="107" stopIfTrue="1" operator="equal">
      <formula>0</formula>
    </cfRule>
    <cfRule type="cellIs" dxfId="132" priority="108" stopIfTrue="1" operator="greaterThan">
      <formula>0.0000001</formula>
    </cfRule>
    <cfRule type="cellIs" dxfId="131" priority="93" stopIfTrue="1" operator="equal">
      <formula>0</formula>
    </cfRule>
    <cfRule type="cellIs" dxfId="130" priority="94" stopIfTrue="1" operator="greaterThan">
      <formula>0.0000001</formula>
    </cfRule>
    <cfRule type="cellIs" dxfId="129" priority="95" stopIfTrue="1" operator="equal">
      <formula>0</formula>
    </cfRule>
    <cfRule type="cellIs" dxfId="128" priority="96" stopIfTrue="1" operator="greaterThan">
      <formula>0.0000001</formula>
    </cfRule>
    <cfRule type="cellIs" dxfId="127" priority="97" stopIfTrue="1" operator="equal">
      <formula>0</formula>
    </cfRule>
    <cfRule type="cellIs" dxfId="126" priority="98" stopIfTrue="1" operator="greaterThan">
      <formula>0.0000001</formula>
    </cfRule>
    <cfRule type="cellIs" dxfId="125" priority="99" stopIfTrue="1" operator="equal">
      <formula>0</formula>
    </cfRule>
    <cfRule type="cellIs" dxfId="124" priority="100" stopIfTrue="1" operator="greaterThan">
      <formula>0.0000001</formula>
    </cfRule>
    <cfRule type="cellIs" dxfId="123" priority="101" stopIfTrue="1" operator="equal">
      <formula>0</formula>
    </cfRule>
    <cfRule type="cellIs" dxfId="122" priority="102" stopIfTrue="1" operator="greaterThan">
      <formula>0.0000001</formula>
    </cfRule>
    <cfRule type="cellIs" dxfId="121" priority="103" stopIfTrue="1" operator="equal">
      <formula>0</formula>
    </cfRule>
    <cfRule type="cellIs" dxfId="120" priority="104" stopIfTrue="1" operator="greaterThan">
      <formula>0.0000001</formula>
    </cfRule>
    <cfRule type="cellIs" dxfId="119" priority="105" stopIfTrue="1" operator="equal">
      <formula>0</formula>
    </cfRule>
  </conditionalFormatting>
  <conditionalFormatting sqref="E21:H21">
    <cfRule type="cellIs" dxfId="118" priority="63" stopIfTrue="1" operator="equal">
      <formula>0</formula>
    </cfRule>
  </conditionalFormatting>
  <conditionalFormatting sqref="E23:H23">
    <cfRule type="cellIs" dxfId="117" priority="47" stopIfTrue="1" operator="equal">
      <formula>0</formula>
    </cfRule>
  </conditionalFormatting>
  <conditionalFormatting sqref="E25:H25">
    <cfRule type="cellIs" dxfId="116" priority="25" stopIfTrue="1" operator="equal">
      <formula>0</formula>
    </cfRule>
    <cfRule type="cellIs" dxfId="115" priority="20" stopIfTrue="1" operator="greaterThan">
      <formula>0.0000001</formula>
    </cfRule>
    <cfRule type="cellIs" dxfId="114" priority="21" stopIfTrue="1" operator="equal">
      <formula>0</formula>
    </cfRule>
    <cfRule type="cellIs" dxfId="113" priority="22" stopIfTrue="1" operator="greaterThan">
      <formula>0.0000001</formula>
    </cfRule>
    <cfRule type="cellIs" dxfId="112" priority="23" stopIfTrue="1" operator="equal">
      <formula>0</formula>
    </cfRule>
    <cfRule type="cellIs" dxfId="111" priority="24" stopIfTrue="1" operator="greaterThan">
      <formula>0.0000001</formula>
    </cfRule>
    <cfRule type="cellIs" dxfId="110" priority="26" stopIfTrue="1" operator="greaterThan">
      <formula>0.0000001</formula>
    </cfRule>
    <cfRule type="cellIs" dxfId="109" priority="27" stopIfTrue="1" operator="equal">
      <formula>0</formula>
    </cfRule>
    <cfRule type="cellIs" dxfId="108" priority="28" stopIfTrue="1" operator="greaterThan">
      <formula>0.0000001</formula>
    </cfRule>
    <cfRule type="cellIs" dxfId="107" priority="29" stopIfTrue="1" operator="equal">
      <formula>0</formula>
    </cfRule>
    <cfRule type="cellIs" dxfId="106" priority="31" stopIfTrue="1" operator="equal">
      <formula>0</formula>
    </cfRule>
    <cfRule type="cellIs" dxfId="105" priority="32" stopIfTrue="1" operator="greaterThan">
      <formula>0.0000001</formula>
    </cfRule>
    <cfRule type="cellIs" dxfId="104" priority="30" stopIfTrue="1" operator="greaterThan">
      <formula>0.0000001</formula>
    </cfRule>
    <cfRule type="cellIs" dxfId="103" priority="17" stopIfTrue="1" operator="equal">
      <formula>0</formula>
    </cfRule>
    <cfRule type="cellIs" dxfId="102" priority="18" stopIfTrue="1" operator="greaterThan">
      <formula>0.0000001</formula>
    </cfRule>
    <cfRule type="cellIs" dxfId="101" priority="19" stopIfTrue="1" operator="equal">
      <formula>0</formula>
    </cfRule>
  </conditionalFormatting>
  <conditionalFormatting sqref="E27:H27">
    <cfRule type="cellIs" dxfId="100" priority="15" stopIfTrue="1" operator="equal">
      <formula>0</formula>
    </cfRule>
  </conditionalFormatting>
  <conditionalFormatting sqref="F21:H21">
    <cfRule type="cellIs" dxfId="99" priority="49" stopIfTrue="1" operator="equal">
      <formula>0</formula>
    </cfRule>
    <cfRule type="cellIs" dxfId="98" priority="59" stopIfTrue="1" operator="equal">
      <formula>0</formula>
    </cfRule>
    <cfRule type="cellIs" dxfId="97" priority="58" stopIfTrue="1" operator="greaterThan">
      <formula>0.0000001</formula>
    </cfRule>
    <cfRule type="cellIs" dxfId="96" priority="57" stopIfTrue="1" operator="equal">
      <formula>0</formula>
    </cfRule>
    <cfRule type="cellIs" dxfId="95" priority="56" stopIfTrue="1" operator="greaterThan">
      <formula>0.0000001</formula>
    </cfRule>
    <cfRule type="cellIs" dxfId="94" priority="55" stopIfTrue="1" operator="equal">
      <formula>0</formula>
    </cfRule>
    <cfRule type="cellIs" dxfId="93" priority="54" stopIfTrue="1" operator="greaterThan">
      <formula>0.0000001</formula>
    </cfRule>
    <cfRule type="cellIs" dxfId="92" priority="53" stopIfTrue="1" operator="equal">
      <formula>0</formula>
    </cfRule>
    <cfRule type="cellIs" dxfId="91" priority="52" stopIfTrue="1" operator="greaterThan">
      <formula>0.0000001</formula>
    </cfRule>
    <cfRule type="cellIs" dxfId="90" priority="51" stopIfTrue="1" operator="equal">
      <formula>0</formula>
    </cfRule>
    <cfRule type="cellIs" dxfId="89" priority="50" stopIfTrue="1" operator="greaterThan">
      <formula>0.0000001</formula>
    </cfRule>
    <cfRule type="cellIs" dxfId="88" priority="64" stopIfTrue="1" operator="greaterThan">
      <formula>0.0000001</formula>
    </cfRule>
    <cfRule type="cellIs" dxfId="87" priority="62" stopIfTrue="1" operator="greaterThan">
      <formula>0.0000001</formula>
    </cfRule>
    <cfRule type="cellIs" dxfId="86" priority="61" stopIfTrue="1" operator="equal">
      <formula>0</formula>
    </cfRule>
    <cfRule type="cellIs" dxfId="85" priority="60" stopIfTrue="1" operator="greaterThan">
      <formula>0.0000001</formula>
    </cfRule>
  </conditionalFormatting>
  <conditionalFormatting sqref="F23:H23">
    <cfRule type="cellIs" dxfId="84" priority="33" stopIfTrue="1" operator="equal">
      <formula>0</formula>
    </cfRule>
    <cfRule type="cellIs" dxfId="83" priority="34" stopIfTrue="1" operator="greaterThan">
      <formula>0.0000001</formula>
    </cfRule>
    <cfRule type="cellIs" dxfId="82" priority="35" stopIfTrue="1" operator="equal">
      <formula>0</formula>
    </cfRule>
    <cfRule type="cellIs" dxfId="81" priority="36" stopIfTrue="1" operator="greaterThan">
      <formula>0.0000001</formula>
    </cfRule>
    <cfRule type="cellIs" dxfId="80" priority="48" stopIfTrue="1" operator="greaterThan">
      <formula>0.0000001</formula>
    </cfRule>
    <cfRule type="cellIs" dxfId="79" priority="37" stopIfTrue="1" operator="equal">
      <formula>0</formula>
    </cfRule>
    <cfRule type="cellIs" dxfId="78" priority="38" stopIfTrue="1" operator="greaterThan">
      <formula>0.0000001</formula>
    </cfRule>
    <cfRule type="cellIs" dxfId="77" priority="39" stopIfTrue="1" operator="equal">
      <formula>0</formula>
    </cfRule>
    <cfRule type="cellIs" dxfId="76" priority="40" stopIfTrue="1" operator="greaterThan">
      <formula>0.0000001</formula>
    </cfRule>
    <cfRule type="cellIs" dxfId="75" priority="41" stopIfTrue="1" operator="equal">
      <formula>0</formula>
    </cfRule>
    <cfRule type="cellIs" dxfId="74" priority="42" stopIfTrue="1" operator="greaterThan">
      <formula>0.0000001</formula>
    </cfRule>
    <cfRule type="cellIs" dxfId="73" priority="43" stopIfTrue="1" operator="equal">
      <formula>0</formula>
    </cfRule>
    <cfRule type="cellIs" dxfId="72" priority="44" stopIfTrue="1" operator="greaterThan">
      <formula>0.0000001</formula>
    </cfRule>
    <cfRule type="cellIs" dxfId="71" priority="46" stopIfTrue="1" operator="greaterThan">
      <formula>0.0000001</formula>
    </cfRule>
    <cfRule type="cellIs" dxfId="70" priority="45" stopIfTrue="1" operator="equal">
      <formula>0</formula>
    </cfRule>
  </conditionalFormatting>
  <conditionalFormatting sqref="F27:H27">
    <cfRule type="cellIs" dxfId="69" priority="2" stopIfTrue="1" operator="greaterThan">
      <formula>0.0000001</formula>
    </cfRule>
    <cfRule type="cellIs" dxfId="68" priority="3" stopIfTrue="1" operator="equal">
      <formula>0</formula>
    </cfRule>
    <cfRule type="cellIs" dxfId="67" priority="4" stopIfTrue="1" operator="greaterThan">
      <formula>0.0000001</formula>
    </cfRule>
    <cfRule type="cellIs" dxfId="66" priority="5" stopIfTrue="1" operator="equal">
      <formula>0</formula>
    </cfRule>
    <cfRule type="cellIs" dxfId="65" priority="6" stopIfTrue="1" operator="greaterThan">
      <formula>0.0000001</formula>
    </cfRule>
    <cfRule type="cellIs" dxfId="64" priority="7" stopIfTrue="1" operator="equal">
      <formula>0</formula>
    </cfRule>
    <cfRule type="cellIs" dxfId="63" priority="8" stopIfTrue="1" operator="greaterThan">
      <formula>0.0000001</formula>
    </cfRule>
    <cfRule type="cellIs" dxfId="62" priority="9" stopIfTrue="1" operator="equal">
      <formula>0</formula>
    </cfRule>
    <cfRule type="cellIs" dxfId="61" priority="10" stopIfTrue="1" operator="greaterThan">
      <formula>0.0000001</formula>
    </cfRule>
    <cfRule type="cellIs" dxfId="60" priority="11" stopIfTrue="1" operator="equal">
      <formula>0</formula>
    </cfRule>
    <cfRule type="cellIs" dxfId="59" priority="12" stopIfTrue="1" operator="greaterThan">
      <formula>0.0000001</formula>
    </cfRule>
    <cfRule type="cellIs" dxfId="58" priority="13" stopIfTrue="1" operator="equal">
      <formula>0</formula>
    </cfRule>
    <cfRule type="cellIs" dxfId="57" priority="14" stopIfTrue="1" operator="greaterThan">
      <formula>0.0000001</formula>
    </cfRule>
    <cfRule type="cellIs" dxfId="56" priority="16" stopIfTrue="1" operator="greaterThan">
      <formula>0.0000001</formula>
    </cfRule>
    <cfRule type="cellIs" dxfId="55" priority="1" stopIfTrue="1" operator="equal">
      <formula>0</formula>
    </cfRule>
  </conditionalFormatting>
  <conditionalFormatting sqref="H17">
    <cfRule type="cellIs" dxfId="54" priority="188" stopIfTrue="1" operator="greaterThan">
      <formula>0.0000001</formula>
    </cfRule>
    <cfRule type="cellIs" dxfId="53" priority="229" stopIfTrue="1" operator="equal">
      <formula>0</formula>
    </cfRule>
    <cfRule type="cellIs" dxfId="52" priority="190" stopIfTrue="1" operator="greaterThan">
      <formula>0.0000001</formula>
    </cfRule>
    <cfRule type="cellIs" dxfId="51" priority="181" stopIfTrue="1" operator="equal">
      <formula>0</formula>
    </cfRule>
    <cfRule type="cellIs" dxfId="50" priority="182" stopIfTrue="1" operator="greaterThan">
      <formula>0.0000001</formula>
    </cfRule>
    <cfRule type="cellIs" dxfId="49" priority="183" stopIfTrue="1" operator="equal">
      <formula>0</formula>
    </cfRule>
    <cfRule type="cellIs" dxfId="48" priority="184" stopIfTrue="1" operator="greaterThan">
      <formula>0.0000001</formula>
    </cfRule>
    <cfRule type="cellIs" dxfId="47" priority="185" stopIfTrue="1" operator="equal">
      <formula>0</formula>
    </cfRule>
    <cfRule type="cellIs" dxfId="46" priority="186" stopIfTrue="1" operator="greaterThan">
      <formula>0.0000001</formula>
    </cfRule>
    <cfRule type="cellIs" dxfId="45" priority="187" stopIfTrue="1" operator="equal">
      <formula>0</formula>
    </cfRule>
    <cfRule type="cellIs" dxfId="44" priority="233" stopIfTrue="1" operator="equal">
      <formula>0</formula>
    </cfRule>
    <cfRule type="cellIs" dxfId="43" priority="234" stopIfTrue="1" operator="greaterThan">
      <formula>0.0000001</formula>
    </cfRule>
    <cfRule type="cellIs" dxfId="42" priority="227" stopIfTrue="1" operator="equal">
      <formula>0</formula>
    </cfRule>
    <cfRule type="cellIs" dxfId="41" priority="236" stopIfTrue="1" operator="greaterThan">
      <formula>0.0000001</formula>
    </cfRule>
    <cfRule type="cellIs" dxfId="40" priority="191" stopIfTrue="1" operator="equal">
      <formula>0</formula>
    </cfRule>
    <cfRule type="cellIs" dxfId="39" priority="189" stopIfTrue="1" operator="equal">
      <formula>0</formula>
    </cfRule>
    <cfRule type="cellIs" dxfId="38" priority="192" stopIfTrue="1" operator="greaterThan">
      <formula>0.0000001</formula>
    </cfRule>
    <cfRule type="cellIs" dxfId="37" priority="193" stopIfTrue="1" operator="equal">
      <formula>0</formula>
    </cfRule>
    <cfRule type="cellIs" dxfId="36" priority="194" stopIfTrue="1" operator="greaterThan">
      <formula>0.0000001</formula>
    </cfRule>
    <cfRule type="cellIs" dxfId="35" priority="223" stopIfTrue="1" operator="equal">
      <formula>0</formula>
    </cfRule>
    <cfRule type="cellIs" dxfId="34" priority="224" stopIfTrue="1" operator="greaterThan">
      <formula>0.0000001</formula>
    </cfRule>
    <cfRule type="cellIs" dxfId="33" priority="225" stopIfTrue="1" operator="equal">
      <formula>0</formula>
    </cfRule>
    <cfRule type="cellIs" dxfId="32" priority="226" stopIfTrue="1" operator="greaterThan">
      <formula>0.0000001</formula>
    </cfRule>
    <cfRule type="cellIs" dxfId="31" priority="228" stopIfTrue="1" operator="greaterThan">
      <formula>0.0000001</formula>
    </cfRule>
    <cfRule type="cellIs" dxfId="30" priority="230" stopIfTrue="1" operator="greaterThan">
      <formula>0.0000001</formula>
    </cfRule>
    <cfRule type="cellIs" dxfId="29" priority="231" stopIfTrue="1" operator="equal">
      <formula>0</formula>
    </cfRule>
    <cfRule type="cellIs" dxfId="28" priority="232" stopIfTrue="1" operator="greaterThan">
      <formula>0.0000001</formula>
    </cfRule>
  </conditionalFormatting>
  <conditionalFormatting sqref="H19">
    <cfRule type="cellIs" dxfId="27" priority="92" stopIfTrue="1" operator="greaterThan">
      <formula>0.0000001</formula>
    </cfRule>
    <cfRule type="cellIs" dxfId="26" priority="91" stopIfTrue="1" operator="equal">
      <formula>0</formula>
    </cfRule>
    <cfRule type="cellIs" dxfId="25" priority="71" stopIfTrue="1" operator="equal">
      <formula>0</formula>
    </cfRule>
    <cfRule type="cellIs" dxfId="24" priority="70" stopIfTrue="1" operator="greaterThan">
      <formula>0.0000001</formula>
    </cfRule>
    <cfRule type="cellIs" dxfId="23" priority="69" stopIfTrue="1" operator="equal">
      <formula>0</formula>
    </cfRule>
    <cfRule type="cellIs" dxfId="22" priority="68" stopIfTrue="1" operator="greaterThan">
      <formula>0.0000001</formula>
    </cfRule>
    <cfRule type="cellIs" dxfId="21" priority="67" stopIfTrue="1" operator="equal">
      <formula>0</formula>
    </cfRule>
    <cfRule type="cellIs" dxfId="20" priority="79" stopIfTrue="1" operator="equal">
      <formula>0</formula>
    </cfRule>
    <cfRule type="cellIs" dxfId="19" priority="66" stopIfTrue="1" operator="greaterThan">
      <formula>0.0000001</formula>
    </cfRule>
    <cfRule type="cellIs" dxfId="18" priority="78" stopIfTrue="1" operator="greaterThan">
      <formula>0.0000001</formula>
    </cfRule>
    <cfRule type="cellIs" dxfId="17" priority="65" stopIfTrue="1" operator="equal">
      <formula>0</formula>
    </cfRule>
    <cfRule type="cellIs" dxfId="16" priority="76" stopIfTrue="1" operator="greaterThan">
      <formula>0.0000001</formula>
    </cfRule>
    <cfRule type="cellIs" dxfId="15" priority="82" stopIfTrue="1" operator="greaterThan">
      <formula>0.0000001</formula>
    </cfRule>
    <cfRule type="cellIs" dxfId="14" priority="75" stopIfTrue="1" operator="equal">
      <formula>0</formula>
    </cfRule>
    <cfRule type="cellIs" dxfId="13" priority="80" stopIfTrue="1" operator="greaterThan">
      <formula>0.0000001</formula>
    </cfRule>
    <cfRule type="cellIs" dxfId="12" priority="73" stopIfTrue="1" operator="equal">
      <formula>0</formula>
    </cfRule>
    <cfRule type="cellIs" dxfId="11" priority="74" stopIfTrue="1" operator="greaterThan">
      <formula>0.0000001</formula>
    </cfRule>
    <cfRule type="cellIs" dxfId="10" priority="77" stopIfTrue="1" operator="equal">
      <formula>0</formula>
    </cfRule>
    <cfRule type="cellIs" dxfId="9" priority="81" stopIfTrue="1" operator="equal">
      <formula>0</formula>
    </cfRule>
    <cfRule type="cellIs" dxfId="8" priority="83" stopIfTrue="1" operator="equal">
      <formula>0</formula>
    </cfRule>
    <cfRule type="cellIs" dxfId="7" priority="84" stopIfTrue="1" operator="greaterThan">
      <formula>0.0000001</formula>
    </cfRule>
    <cfRule type="cellIs" dxfId="6" priority="85" stopIfTrue="1" operator="equal">
      <formula>0</formula>
    </cfRule>
    <cfRule type="cellIs" dxfId="5" priority="86" stopIfTrue="1" operator="greaterThan">
      <formula>0.0000001</formula>
    </cfRule>
    <cfRule type="cellIs" dxfId="4" priority="87" stopIfTrue="1" operator="equal">
      <formula>0</formula>
    </cfRule>
    <cfRule type="cellIs" dxfId="3" priority="88" stopIfTrue="1" operator="greaterThan">
      <formula>0.0000001</formula>
    </cfRule>
    <cfRule type="cellIs" dxfId="2" priority="89" stopIfTrue="1" operator="equal">
      <formula>0</formula>
    </cfRule>
    <cfRule type="cellIs" dxfId="1" priority="90" stopIfTrue="1" operator="greaterThan">
      <formula>0.0000001</formula>
    </cfRule>
    <cfRule type="cellIs" dxfId="0" priority="72" stopIfTrue="1" operator="greaterThan">
      <formula>0.0000001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7"/>
  <sheetViews>
    <sheetView zoomScaleNormal="100" zoomScaleSheetLayoutView="115" workbookViewId="0">
      <selection activeCell="F63" sqref="F63"/>
    </sheetView>
  </sheetViews>
  <sheetFormatPr defaultRowHeight="15" x14ac:dyDescent="0.25"/>
  <cols>
    <col min="1" max="1" width="20.5703125" style="514" bestFit="1" customWidth="1"/>
    <col min="2" max="2" width="8.85546875" style="514" customWidth="1"/>
    <col min="3" max="3" width="54.28515625" style="514" bestFit="1" customWidth="1"/>
    <col min="4" max="4" width="6" style="514" bestFit="1" customWidth="1"/>
    <col min="5" max="5" width="42.140625" style="514" bestFit="1" customWidth="1"/>
    <col min="6" max="6" width="40.140625" style="514" bestFit="1" customWidth="1"/>
    <col min="7" max="7" width="15" style="514" bestFit="1" customWidth="1"/>
    <col min="8" max="10" width="9.140625" style="514"/>
    <col min="11" max="11" width="22.140625" style="514" customWidth="1"/>
    <col min="12" max="16384" width="9.140625" style="514"/>
  </cols>
  <sheetData>
    <row r="1" spans="1:7" ht="30" x14ac:dyDescent="0.25">
      <c r="A1" s="511"/>
      <c r="B1" s="512"/>
      <c r="C1" s="512"/>
      <c r="D1" s="512"/>
      <c r="E1" s="512"/>
      <c r="F1" s="512"/>
      <c r="G1" s="513"/>
    </row>
    <row r="2" spans="1:7" x14ac:dyDescent="0.25">
      <c r="A2" s="515"/>
      <c r="B2" s="516"/>
      <c r="C2" s="516"/>
      <c r="D2" s="516"/>
      <c r="E2" s="516"/>
      <c r="F2" s="516"/>
      <c r="G2" s="517"/>
    </row>
    <row r="3" spans="1:7" x14ac:dyDescent="0.25">
      <c r="A3" s="515"/>
      <c r="B3" s="435"/>
      <c r="C3" s="435"/>
      <c r="D3" s="435"/>
      <c r="E3" s="435"/>
      <c r="F3" s="435"/>
      <c r="G3" s="518"/>
    </row>
    <row r="4" spans="1:7" ht="18" x14ac:dyDescent="0.25">
      <c r="A4" s="515"/>
      <c r="B4" s="438"/>
      <c r="C4" s="438"/>
      <c r="D4" s="438"/>
      <c r="E4" s="438"/>
      <c r="F4" s="438"/>
      <c r="G4" s="519"/>
    </row>
    <row r="5" spans="1:7" ht="8.25" customHeight="1" thickBot="1" x14ac:dyDescent="0.3">
      <c r="A5" s="520"/>
      <c r="B5" s="471"/>
      <c r="C5" s="472"/>
      <c r="D5" s="472"/>
      <c r="E5" s="473"/>
      <c r="F5" s="473"/>
      <c r="G5" s="518"/>
    </row>
    <row r="6" spans="1:7" ht="15.75" x14ac:dyDescent="0.25">
      <c r="A6" s="535" t="s">
        <v>3</v>
      </c>
      <c r="B6" s="536"/>
      <c r="C6" s="635" t="str">
        <f>Orçamento!D6</f>
        <v>PAVIMENTAÇÃO ESTRADA VELHA DE ITU</v>
      </c>
      <c r="D6" s="635"/>
      <c r="E6" s="635"/>
      <c r="F6" s="537"/>
      <c r="G6" s="538"/>
    </row>
    <row r="7" spans="1:7" ht="6" customHeight="1" x14ac:dyDescent="0.25">
      <c r="A7" s="539"/>
      <c r="B7" s="83"/>
      <c r="C7" s="83"/>
      <c r="D7" s="83"/>
      <c r="E7" s="540"/>
      <c r="F7" s="540"/>
      <c r="G7" s="541"/>
    </row>
    <row r="8" spans="1:7" ht="15.75" x14ac:dyDescent="0.25">
      <c r="A8" s="636" t="s">
        <v>5</v>
      </c>
      <c r="B8" s="636"/>
      <c r="C8" s="629" t="str">
        <f>Orçamento!D8</f>
        <v>PAVIMENTAÇÃO ASFÁLTICA E DRENAGEM</v>
      </c>
      <c r="D8" s="629"/>
      <c r="E8" s="542"/>
      <c r="F8" s="543" t="str">
        <f>[2]Orçamento!H7</f>
        <v>Área de intervenção:</v>
      </c>
      <c r="G8" s="544">
        <f>Orçamento!I8</f>
        <v>9020.14</v>
      </c>
    </row>
    <row r="9" spans="1:7" ht="5.25" customHeight="1" x14ac:dyDescent="0.25">
      <c r="A9" s="539"/>
      <c r="B9" s="83"/>
      <c r="C9" s="83"/>
      <c r="D9" s="83"/>
      <c r="E9" s="545"/>
      <c r="F9" s="542"/>
      <c r="G9" s="546"/>
    </row>
    <row r="10" spans="1:7" ht="15.75" x14ac:dyDescent="0.25">
      <c r="A10" s="636" t="s">
        <v>194</v>
      </c>
      <c r="B10" s="636"/>
      <c r="C10" s="629" t="str">
        <f>Orçamento!D10</f>
        <v>ESTRADA ANTIGA DE ITU DO MUNICÍPIO DE ITAPEVI</v>
      </c>
      <c r="D10" s="629"/>
      <c r="E10" s="542"/>
      <c r="F10" s="547" t="str">
        <f>[2]Orçamento!H9</f>
        <v>Investimento:</v>
      </c>
      <c r="G10" s="548">
        <f>Orçamento!I10</f>
        <v>0</v>
      </c>
    </row>
    <row r="11" spans="1:7" ht="5.25" customHeight="1" x14ac:dyDescent="0.25">
      <c r="A11" s="539"/>
      <c r="B11" s="83"/>
      <c r="C11" s="83"/>
      <c r="D11" s="83"/>
      <c r="E11" s="545"/>
      <c r="F11" s="542"/>
      <c r="G11" s="546"/>
    </row>
    <row r="12" spans="1:7" ht="16.5" thickBot="1" x14ac:dyDescent="0.3">
      <c r="A12" s="549" t="s">
        <v>195</v>
      </c>
      <c r="B12" s="550"/>
      <c r="C12" s="551" t="str">
        <f>Orçamento!D12</f>
        <v>SINAPI - ABR/23; SICRO - JAN/23; ANP ABR/23</v>
      </c>
      <c r="D12" s="551"/>
      <c r="E12" s="542"/>
      <c r="F12" s="552" t="str">
        <f>[2]Orçamento!H11</f>
        <v>Invest./Área:</v>
      </c>
      <c r="G12" s="553">
        <f>Orçamento!I12</f>
        <v>0</v>
      </c>
    </row>
    <row r="13" spans="1:7" ht="15.75" x14ac:dyDescent="0.25">
      <c r="A13" s="83"/>
      <c r="B13" s="536"/>
      <c r="C13" s="554"/>
      <c r="D13" s="554"/>
      <c r="E13" s="554"/>
      <c r="F13" s="555"/>
      <c r="G13" s="556"/>
    </row>
    <row r="14" spans="1:7" ht="15.75" x14ac:dyDescent="0.25">
      <c r="A14" s="632" t="s">
        <v>196</v>
      </c>
      <c r="B14" s="633"/>
      <c r="C14" s="633"/>
      <c r="D14" s="633"/>
      <c r="E14" s="633"/>
      <c r="F14" s="633"/>
      <c r="G14" s="634"/>
    </row>
    <row r="15" spans="1:7" x14ac:dyDescent="0.25">
      <c r="A15" s="557" t="s">
        <v>197</v>
      </c>
      <c r="B15" s="558"/>
      <c r="C15" s="559" t="s">
        <v>22</v>
      </c>
      <c r="D15" s="560" t="s">
        <v>198</v>
      </c>
      <c r="E15" s="558"/>
      <c r="F15" s="561"/>
      <c r="G15" s="562">
        <f>G23</f>
        <v>0</v>
      </c>
    </row>
    <row r="16" spans="1:7" x14ac:dyDescent="0.25">
      <c r="A16" s="563"/>
      <c r="B16" s="564"/>
      <c r="C16" s="564"/>
      <c r="D16" s="564"/>
      <c r="E16" s="564"/>
      <c r="F16" s="564"/>
      <c r="G16" s="565"/>
    </row>
    <row r="17" spans="1:7" x14ac:dyDescent="0.25">
      <c r="A17" s="566" t="s">
        <v>199</v>
      </c>
      <c r="B17" s="567"/>
      <c r="C17" s="564" t="s">
        <v>200</v>
      </c>
      <c r="D17" s="564" t="s">
        <v>201</v>
      </c>
      <c r="E17" s="564" t="s">
        <v>202</v>
      </c>
      <c r="F17" s="564" t="s">
        <v>203</v>
      </c>
      <c r="G17" s="565" t="s">
        <v>204</v>
      </c>
    </row>
    <row r="18" spans="1:7" x14ac:dyDescent="0.25">
      <c r="A18" s="568" t="s">
        <v>205</v>
      </c>
      <c r="B18" s="569" t="s">
        <v>193</v>
      </c>
      <c r="C18" s="569" t="s">
        <v>206</v>
      </c>
      <c r="D18" s="570" t="s">
        <v>207</v>
      </c>
      <c r="E18" s="570">
        <v>4</v>
      </c>
      <c r="F18" s="578"/>
      <c r="G18" s="571">
        <f>ROUND(E18*F18,2)</f>
        <v>0</v>
      </c>
    </row>
    <row r="19" spans="1:7" x14ac:dyDescent="0.25">
      <c r="A19" s="568" t="s">
        <v>208</v>
      </c>
      <c r="B19" s="569" t="s">
        <v>193</v>
      </c>
      <c r="C19" s="569" t="s">
        <v>209</v>
      </c>
      <c r="D19" s="570" t="s">
        <v>207</v>
      </c>
      <c r="E19" s="570">
        <v>4</v>
      </c>
      <c r="F19" s="578"/>
      <c r="G19" s="571">
        <f>ROUND(E19*F19,2)</f>
        <v>0</v>
      </c>
    </row>
    <row r="20" spans="1:7" x14ac:dyDescent="0.25">
      <c r="A20" s="568" t="s">
        <v>210</v>
      </c>
      <c r="B20" s="569" t="s">
        <v>193</v>
      </c>
      <c r="C20" s="569" t="s">
        <v>211</v>
      </c>
      <c r="D20" s="570" t="s">
        <v>207</v>
      </c>
      <c r="E20" s="570">
        <v>4</v>
      </c>
      <c r="F20" s="578"/>
      <c r="G20" s="571">
        <f>ROUND(E20*F20,2)</f>
        <v>0</v>
      </c>
    </row>
    <row r="21" spans="1:7" x14ac:dyDescent="0.25">
      <c r="A21" s="568" t="s">
        <v>348</v>
      </c>
      <c r="B21" s="569" t="s">
        <v>193</v>
      </c>
      <c r="C21" s="569" t="s">
        <v>349</v>
      </c>
      <c r="D21" s="570" t="s">
        <v>239</v>
      </c>
      <c r="E21" s="570">
        <v>120</v>
      </c>
      <c r="F21" s="578"/>
      <c r="G21" s="571">
        <f>ROUND(E21*F21,2)</f>
        <v>0</v>
      </c>
    </row>
    <row r="22" spans="1:7" x14ac:dyDescent="0.25">
      <c r="A22" s="568" t="s">
        <v>351</v>
      </c>
      <c r="B22" s="569" t="s">
        <v>193</v>
      </c>
      <c r="C22" s="569" t="s">
        <v>350</v>
      </c>
      <c r="D22" s="570" t="s">
        <v>239</v>
      </c>
      <c r="E22" s="570">
        <v>240</v>
      </c>
      <c r="F22" s="578"/>
      <c r="G22" s="571">
        <f>ROUND(E22*F22,2)</f>
        <v>0</v>
      </c>
    </row>
    <row r="23" spans="1:7" x14ac:dyDescent="0.25">
      <c r="A23" s="572" t="s">
        <v>212</v>
      </c>
      <c r="B23" s="573"/>
      <c r="C23" s="573"/>
      <c r="D23" s="573"/>
      <c r="E23" s="573"/>
      <c r="F23" s="574"/>
      <c r="G23" s="575">
        <f>SUM(G18:G22)</f>
        <v>0</v>
      </c>
    </row>
    <row r="24" spans="1:7" x14ac:dyDescent="0.25">
      <c r="A24" s="557" t="s">
        <v>213</v>
      </c>
      <c r="B24" s="558"/>
      <c r="C24" s="559" t="s">
        <v>214</v>
      </c>
      <c r="D24" s="560" t="s">
        <v>198</v>
      </c>
      <c r="E24" s="558"/>
      <c r="F24" s="561"/>
      <c r="G24" s="562">
        <f>G29</f>
        <v>0</v>
      </c>
    </row>
    <row r="25" spans="1:7" x14ac:dyDescent="0.25">
      <c r="A25" s="563"/>
      <c r="B25" s="564"/>
      <c r="C25" s="564"/>
      <c r="D25" s="564"/>
      <c r="E25" s="564"/>
      <c r="F25" s="564"/>
      <c r="G25" s="565"/>
    </row>
    <row r="26" spans="1:7" x14ac:dyDescent="0.25">
      <c r="A26" s="566" t="s">
        <v>199</v>
      </c>
      <c r="B26" s="567"/>
      <c r="C26" s="564" t="s">
        <v>200</v>
      </c>
      <c r="D26" s="564" t="s">
        <v>201</v>
      </c>
      <c r="E26" s="564" t="s">
        <v>202</v>
      </c>
      <c r="F26" s="564" t="s">
        <v>203</v>
      </c>
      <c r="G26" s="565" t="s">
        <v>204</v>
      </c>
    </row>
    <row r="27" spans="1:7" ht="22.5" x14ac:dyDescent="0.25">
      <c r="A27" s="568">
        <v>10775</v>
      </c>
      <c r="B27" s="569" t="s">
        <v>193</v>
      </c>
      <c r="C27" s="576" t="s">
        <v>215</v>
      </c>
      <c r="D27" s="570" t="s">
        <v>216</v>
      </c>
      <c r="E27" s="570">
        <v>4</v>
      </c>
      <c r="F27" s="578"/>
      <c r="G27" s="571">
        <f>ROUND(E27*F27,2)</f>
        <v>0</v>
      </c>
    </row>
    <row r="28" spans="1:7" ht="22.5" x14ac:dyDescent="0.25">
      <c r="A28" s="568">
        <v>10779</v>
      </c>
      <c r="B28" s="569" t="s">
        <v>193</v>
      </c>
      <c r="C28" s="576" t="s">
        <v>217</v>
      </c>
      <c r="D28" s="570" t="s">
        <v>216</v>
      </c>
      <c r="E28" s="570">
        <v>4</v>
      </c>
      <c r="F28" s="578"/>
      <c r="G28" s="571">
        <f>ROUND(E28*F28,2)</f>
        <v>0</v>
      </c>
    </row>
    <row r="29" spans="1:7" x14ac:dyDescent="0.25">
      <c r="A29" s="572" t="s">
        <v>212</v>
      </c>
      <c r="B29" s="573"/>
      <c r="C29" s="573"/>
      <c r="D29" s="573"/>
      <c r="E29" s="573"/>
      <c r="F29" s="574"/>
      <c r="G29" s="575">
        <f>SUM(G27:G28)</f>
        <v>0</v>
      </c>
    </row>
    <row r="30" spans="1:7" x14ac:dyDescent="0.25">
      <c r="A30" s="557" t="s">
        <v>224</v>
      </c>
      <c r="B30" s="558"/>
      <c r="C30" s="559" t="s">
        <v>241</v>
      </c>
      <c r="D30" s="560" t="s">
        <v>237</v>
      </c>
      <c r="E30" s="558"/>
      <c r="F30" s="561"/>
      <c r="G30" s="562">
        <f>G40</f>
        <v>0</v>
      </c>
    </row>
    <row r="31" spans="1:7" x14ac:dyDescent="0.25">
      <c r="A31" s="563"/>
      <c r="B31" s="564"/>
      <c r="C31" s="564"/>
      <c r="D31" s="564"/>
      <c r="E31" s="564"/>
      <c r="F31" s="564"/>
      <c r="G31" s="565"/>
    </row>
    <row r="32" spans="1:7" x14ac:dyDescent="0.25">
      <c r="A32" s="566" t="s">
        <v>199</v>
      </c>
      <c r="B32" s="567"/>
      <c r="C32" s="564" t="s">
        <v>200</v>
      </c>
      <c r="D32" s="564" t="s">
        <v>201</v>
      </c>
      <c r="E32" s="564" t="s">
        <v>202</v>
      </c>
      <c r="F32" s="564" t="s">
        <v>203</v>
      </c>
      <c r="G32" s="565" t="s">
        <v>204</v>
      </c>
    </row>
    <row r="33" spans="1:7" ht="22.5" x14ac:dyDescent="0.25">
      <c r="A33" s="568">
        <v>4417</v>
      </c>
      <c r="B33" s="577" t="s">
        <v>242</v>
      </c>
      <c r="C33" s="576" t="s">
        <v>229</v>
      </c>
      <c r="D33" s="570" t="s">
        <v>236</v>
      </c>
      <c r="E33" s="570" t="s">
        <v>454</v>
      </c>
      <c r="F33" s="578"/>
      <c r="G33" s="571">
        <f>ROUNDDOWN(E33*F33,2)</f>
        <v>0</v>
      </c>
    </row>
    <row r="34" spans="1:7" ht="22.5" x14ac:dyDescent="0.25">
      <c r="A34" s="568" t="s">
        <v>225</v>
      </c>
      <c r="B34" s="577" t="s">
        <v>242</v>
      </c>
      <c r="C34" s="576" t="s">
        <v>230</v>
      </c>
      <c r="D34" s="570" t="s">
        <v>236</v>
      </c>
      <c r="E34" s="570" t="s">
        <v>455</v>
      </c>
      <c r="F34" s="578"/>
      <c r="G34" s="571">
        <f t="shared" ref="G34:G39" si="0">ROUNDDOWN(E34*F34,2)</f>
        <v>0</v>
      </c>
    </row>
    <row r="35" spans="1:7" ht="22.5" x14ac:dyDescent="0.25">
      <c r="A35" s="568" t="s">
        <v>226</v>
      </c>
      <c r="B35" s="577" t="s">
        <v>242</v>
      </c>
      <c r="C35" s="576" t="s">
        <v>231</v>
      </c>
      <c r="D35" s="570" t="s">
        <v>237</v>
      </c>
      <c r="E35" s="570" t="s">
        <v>454</v>
      </c>
      <c r="F35" s="578"/>
      <c r="G35" s="571">
        <f t="shared" si="0"/>
        <v>0</v>
      </c>
    </row>
    <row r="36" spans="1:7" x14ac:dyDescent="0.25">
      <c r="A36" s="568" t="s">
        <v>227</v>
      </c>
      <c r="B36" s="577" t="s">
        <v>242</v>
      </c>
      <c r="C36" s="576" t="s">
        <v>232</v>
      </c>
      <c r="D36" s="570" t="s">
        <v>238</v>
      </c>
      <c r="E36" s="570" t="s">
        <v>456</v>
      </c>
      <c r="F36" s="578"/>
      <c r="G36" s="571">
        <f t="shared" si="0"/>
        <v>0</v>
      </c>
    </row>
    <row r="37" spans="1:7" x14ac:dyDescent="0.25">
      <c r="A37" s="568" t="s">
        <v>228</v>
      </c>
      <c r="B37" s="577" t="s">
        <v>193</v>
      </c>
      <c r="C37" s="576" t="s">
        <v>233</v>
      </c>
      <c r="D37" s="570" t="s">
        <v>239</v>
      </c>
      <c r="E37" s="570" t="s">
        <v>454</v>
      </c>
      <c r="F37" s="578"/>
      <c r="G37" s="571">
        <f t="shared" si="0"/>
        <v>0</v>
      </c>
    </row>
    <row r="38" spans="1:7" x14ac:dyDescent="0.25">
      <c r="A38" s="568">
        <v>88316</v>
      </c>
      <c r="B38" s="577" t="s">
        <v>193</v>
      </c>
      <c r="C38" s="576" t="s">
        <v>234</v>
      </c>
      <c r="D38" s="570" t="s">
        <v>239</v>
      </c>
      <c r="E38" s="570" t="s">
        <v>457</v>
      </c>
      <c r="F38" s="578"/>
      <c r="G38" s="571">
        <f t="shared" si="0"/>
        <v>0</v>
      </c>
    </row>
    <row r="39" spans="1:7" ht="33.75" x14ac:dyDescent="0.25">
      <c r="A39" s="568">
        <v>94962</v>
      </c>
      <c r="B39" s="577" t="s">
        <v>193</v>
      </c>
      <c r="C39" s="576" t="s">
        <v>235</v>
      </c>
      <c r="D39" s="570" t="s">
        <v>240</v>
      </c>
      <c r="E39" s="570" t="s">
        <v>458</v>
      </c>
      <c r="F39" s="578"/>
      <c r="G39" s="571">
        <f t="shared" si="0"/>
        <v>0</v>
      </c>
    </row>
    <row r="40" spans="1:7" x14ac:dyDescent="0.25">
      <c r="A40" s="572" t="s">
        <v>212</v>
      </c>
      <c r="B40" s="573"/>
      <c r="C40" s="573"/>
      <c r="D40" s="573"/>
      <c r="E40" s="573"/>
      <c r="F40" s="574"/>
      <c r="G40" s="575">
        <f>SUM(G33:G39)</f>
        <v>0</v>
      </c>
    </row>
    <row r="41" spans="1:7" x14ac:dyDescent="0.25">
      <c r="A41" s="557" t="s">
        <v>376</v>
      </c>
      <c r="B41" s="558"/>
      <c r="C41" s="559" t="s">
        <v>320</v>
      </c>
      <c r="D41" s="560" t="s">
        <v>237</v>
      </c>
      <c r="E41" s="558"/>
      <c r="F41" s="561"/>
      <c r="G41" s="562">
        <f>G49</f>
        <v>0</v>
      </c>
    </row>
    <row r="42" spans="1:7" x14ac:dyDescent="0.25">
      <c r="A42" s="563"/>
      <c r="B42" s="564"/>
      <c r="C42" s="564"/>
      <c r="D42" s="564"/>
      <c r="E42" s="564"/>
      <c r="F42" s="564"/>
      <c r="G42" s="565"/>
    </row>
    <row r="43" spans="1:7" x14ac:dyDescent="0.25">
      <c r="A43" s="566" t="s">
        <v>199</v>
      </c>
      <c r="B43" s="567"/>
      <c r="C43" s="564" t="s">
        <v>200</v>
      </c>
      <c r="D43" s="564" t="s">
        <v>201</v>
      </c>
      <c r="E43" s="564" t="s">
        <v>202</v>
      </c>
      <c r="F43" s="564" t="s">
        <v>203</v>
      </c>
      <c r="G43" s="565" t="s">
        <v>204</v>
      </c>
    </row>
    <row r="44" spans="1:7" ht="22.5" x14ac:dyDescent="0.25">
      <c r="A44" s="568" t="s">
        <v>377</v>
      </c>
      <c r="B44" s="577" t="s">
        <v>193</v>
      </c>
      <c r="C44" s="576" t="s">
        <v>382</v>
      </c>
      <c r="D44" s="570" t="s">
        <v>239</v>
      </c>
      <c r="E44" s="570">
        <v>13</v>
      </c>
      <c r="F44" s="578"/>
      <c r="G44" s="571">
        <f>ROUND(E44*F44,2)</f>
        <v>0</v>
      </c>
    </row>
    <row r="45" spans="1:7" ht="22.5" x14ac:dyDescent="0.25">
      <c r="A45" s="568" t="s">
        <v>378</v>
      </c>
      <c r="B45" s="577" t="s">
        <v>193</v>
      </c>
      <c r="C45" s="576" t="s">
        <v>383</v>
      </c>
      <c r="D45" s="570" t="s">
        <v>239</v>
      </c>
      <c r="E45" s="570">
        <v>9</v>
      </c>
      <c r="F45" s="578"/>
      <c r="G45" s="571">
        <f>ROUND(E45*F45,2)</f>
        <v>0</v>
      </c>
    </row>
    <row r="46" spans="1:7" x14ac:dyDescent="0.25">
      <c r="A46" s="568" t="s">
        <v>379</v>
      </c>
      <c r="B46" s="577" t="s">
        <v>193</v>
      </c>
      <c r="C46" s="576" t="s">
        <v>384</v>
      </c>
      <c r="D46" s="570" t="s">
        <v>239</v>
      </c>
      <c r="E46" s="570">
        <v>12</v>
      </c>
      <c r="F46" s="578"/>
      <c r="G46" s="571">
        <f>ROUND(E46*F46,2)</f>
        <v>0</v>
      </c>
    </row>
    <row r="47" spans="1:7" x14ac:dyDescent="0.25">
      <c r="A47" s="568" t="s">
        <v>380</v>
      </c>
      <c r="B47" s="577" t="s">
        <v>193</v>
      </c>
      <c r="C47" s="576" t="s">
        <v>385</v>
      </c>
      <c r="D47" s="570" t="s">
        <v>239</v>
      </c>
      <c r="E47" s="570">
        <v>10</v>
      </c>
      <c r="F47" s="578"/>
      <c r="G47" s="571">
        <f>ROUND(E47*F47,2)</f>
        <v>0</v>
      </c>
    </row>
    <row r="48" spans="1:7" x14ac:dyDescent="0.25">
      <c r="A48" s="568" t="s">
        <v>381</v>
      </c>
      <c r="B48" s="577" t="s">
        <v>193</v>
      </c>
      <c r="C48" s="576" t="s">
        <v>386</v>
      </c>
      <c r="D48" s="570" t="s">
        <v>239</v>
      </c>
      <c r="E48" s="570">
        <v>18</v>
      </c>
      <c r="F48" s="578"/>
      <c r="G48" s="571">
        <f>ROUND(E48*F48,2)</f>
        <v>0</v>
      </c>
    </row>
    <row r="49" spans="1:7" x14ac:dyDescent="0.25">
      <c r="A49" s="572" t="s">
        <v>212</v>
      </c>
      <c r="B49" s="573"/>
      <c r="C49" s="573"/>
      <c r="D49" s="573"/>
      <c r="E49" s="573"/>
      <c r="F49" s="574"/>
      <c r="G49" s="575">
        <f>SUM(G44:G48)</f>
        <v>0</v>
      </c>
    </row>
    <row r="50" spans="1:7" x14ac:dyDescent="0.25">
      <c r="A50" s="557" t="s">
        <v>387</v>
      </c>
      <c r="B50" s="558"/>
      <c r="C50" s="559" t="s">
        <v>422</v>
      </c>
      <c r="D50" s="560" t="s">
        <v>237</v>
      </c>
      <c r="E50" s="558"/>
      <c r="F50" s="561"/>
      <c r="G50" s="562">
        <f>G55</f>
        <v>0</v>
      </c>
    </row>
    <row r="51" spans="1:7" x14ac:dyDescent="0.25">
      <c r="A51" s="563"/>
      <c r="B51" s="564"/>
      <c r="C51" s="564"/>
      <c r="D51" s="564"/>
      <c r="E51" s="564"/>
      <c r="F51" s="564"/>
      <c r="G51" s="565"/>
    </row>
    <row r="52" spans="1:7" x14ac:dyDescent="0.25">
      <c r="A52" s="566" t="s">
        <v>199</v>
      </c>
      <c r="B52" s="567"/>
      <c r="C52" s="564" t="s">
        <v>200</v>
      </c>
      <c r="D52" s="564" t="s">
        <v>201</v>
      </c>
      <c r="E52" s="564" t="s">
        <v>202</v>
      </c>
      <c r="F52" s="564" t="s">
        <v>203</v>
      </c>
      <c r="G52" s="565" t="s">
        <v>204</v>
      </c>
    </row>
    <row r="53" spans="1:7" x14ac:dyDescent="0.25">
      <c r="A53" s="568" t="s">
        <v>388</v>
      </c>
      <c r="B53" s="577" t="s">
        <v>249</v>
      </c>
      <c r="C53" s="576" t="s">
        <v>353</v>
      </c>
      <c r="D53" s="570" t="s">
        <v>218</v>
      </c>
      <c r="E53" s="570">
        <v>2</v>
      </c>
      <c r="F53" s="578"/>
      <c r="G53" s="571">
        <f>ROUNDDOWN(E53*F53,2)</f>
        <v>0</v>
      </c>
    </row>
    <row r="54" spans="1:7" x14ac:dyDescent="0.25">
      <c r="A54" s="568" t="s">
        <v>389</v>
      </c>
      <c r="B54" s="577" t="s">
        <v>249</v>
      </c>
      <c r="C54" s="576" t="s">
        <v>354</v>
      </c>
      <c r="D54" s="570" t="s">
        <v>218</v>
      </c>
      <c r="E54" s="570">
        <v>4</v>
      </c>
      <c r="F54" s="578"/>
      <c r="G54" s="571">
        <f>ROUNDDOWN(E54*F54,2)</f>
        <v>0</v>
      </c>
    </row>
    <row r="55" spans="1:7" x14ac:dyDescent="0.25">
      <c r="A55" s="572" t="s">
        <v>212</v>
      </c>
      <c r="B55" s="573"/>
      <c r="C55" s="573"/>
      <c r="D55" s="573"/>
      <c r="E55" s="573"/>
      <c r="F55" s="574"/>
      <c r="G55" s="575">
        <f>SUM(G53:G54)</f>
        <v>0</v>
      </c>
    </row>
    <row r="56" spans="1:7" x14ac:dyDescent="0.25">
      <c r="A56" s="557" t="s">
        <v>390</v>
      </c>
      <c r="B56" s="558"/>
      <c r="C56" s="559" t="s">
        <v>403</v>
      </c>
      <c r="D56" s="560" t="s">
        <v>237</v>
      </c>
      <c r="E56" s="558"/>
      <c r="F56" s="561"/>
      <c r="G56" s="562">
        <f>G67</f>
        <v>0</v>
      </c>
    </row>
    <row r="57" spans="1:7" x14ac:dyDescent="0.25">
      <c r="A57" s="563"/>
      <c r="B57" s="564"/>
      <c r="C57" s="564"/>
      <c r="D57" s="564"/>
      <c r="E57" s="564"/>
      <c r="F57" s="564"/>
      <c r="G57" s="565"/>
    </row>
    <row r="58" spans="1:7" x14ac:dyDescent="0.25">
      <c r="A58" s="566" t="s">
        <v>199</v>
      </c>
      <c r="B58" s="567"/>
      <c r="C58" s="564" t="s">
        <v>200</v>
      </c>
      <c r="D58" s="564" t="s">
        <v>201</v>
      </c>
      <c r="E58" s="564" t="s">
        <v>202</v>
      </c>
      <c r="F58" s="564" t="s">
        <v>203</v>
      </c>
      <c r="G58" s="565" t="s">
        <v>204</v>
      </c>
    </row>
    <row r="59" spans="1:7" ht="45" x14ac:dyDescent="0.25">
      <c r="A59" s="568" t="s">
        <v>193</v>
      </c>
      <c r="B59" s="577">
        <v>83362</v>
      </c>
      <c r="C59" s="576" t="s">
        <v>404</v>
      </c>
      <c r="D59" s="570" t="s">
        <v>411</v>
      </c>
      <c r="E59" s="570">
        <v>1E-3</v>
      </c>
      <c r="F59" s="578"/>
      <c r="G59" s="571">
        <f t="shared" ref="G59:G66" si="1">ROUNDDOWN(E59*F59,2)</f>
        <v>0</v>
      </c>
    </row>
    <row r="60" spans="1:7" ht="22.5" x14ac:dyDescent="0.25">
      <c r="A60" s="568" t="s">
        <v>193</v>
      </c>
      <c r="B60" s="577">
        <v>89035</v>
      </c>
      <c r="C60" s="576" t="s">
        <v>405</v>
      </c>
      <c r="D60" s="570" t="s">
        <v>411</v>
      </c>
      <c r="E60" s="570">
        <v>1.6999999999999999E-3</v>
      </c>
      <c r="F60" s="578"/>
      <c r="G60" s="571">
        <f t="shared" si="1"/>
        <v>0</v>
      </c>
    </row>
    <row r="61" spans="1:7" ht="22.5" x14ac:dyDescent="0.25">
      <c r="A61" s="568" t="s">
        <v>193</v>
      </c>
      <c r="B61" s="577">
        <v>5839</v>
      </c>
      <c r="C61" s="576" t="s">
        <v>406</v>
      </c>
      <c r="D61" s="570" t="s">
        <v>411</v>
      </c>
      <c r="E61" s="570">
        <v>2E-3</v>
      </c>
      <c r="F61" s="578"/>
      <c r="G61" s="571">
        <f t="shared" si="1"/>
        <v>0</v>
      </c>
    </row>
    <row r="62" spans="1:7" ht="22.5" x14ac:dyDescent="0.25">
      <c r="A62" s="568" t="s">
        <v>193</v>
      </c>
      <c r="B62" s="577">
        <v>5841</v>
      </c>
      <c r="C62" s="576" t="s">
        <v>407</v>
      </c>
      <c r="D62" s="570" t="s">
        <v>412</v>
      </c>
      <c r="E62" s="570">
        <v>4.0000000000000001E-3</v>
      </c>
      <c r="F62" s="578"/>
      <c r="G62" s="571">
        <f t="shared" si="1"/>
        <v>0</v>
      </c>
    </row>
    <row r="63" spans="1:7" ht="22.5" x14ac:dyDescent="0.25">
      <c r="A63" s="568" t="s">
        <v>193</v>
      </c>
      <c r="B63" s="577">
        <v>89036</v>
      </c>
      <c r="C63" s="576" t="s">
        <v>408</v>
      </c>
      <c r="D63" s="570" t="s">
        <v>412</v>
      </c>
      <c r="E63" s="570">
        <v>4.1000000000000003E-3</v>
      </c>
      <c r="F63" s="578"/>
      <c r="G63" s="571">
        <f t="shared" si="1"/>
        <v>0</v>
      </c>
    </row>
    <row r="64" spans="1:7" ht="45" x14ac:dyDescent="0.25">
      <c r="A64" s="568" t="s">
        <v>193</v>
      </c>
      <c r="B64" s="577">
        <v>91486</v>
      </c>
      <c r="C64" s="576" t="s">
        <v>409</v>
      </c>
      <c r="D64" s="570" t="s">
        <v>412</v>
      </c>
      <c r="E64" s="570">
        <v>4.8999999999999998E-3</v>
      </c>
      <c r="F64" s="578"/>
      <c r="G64" s="571">
        <f t="shared" si="1"/>
        <v>0</v>
      </c>
    </row>
    <row r="65" spans="1:7" x14ac:dyDescent="0.25">
      <c r="A65" s="568" t="s">
        <v>193</v>
      </c>
      <c r="B65" s="577">
        <v>88316</v>
      </c>
      <c r="C65" s="576" t="s">
        <v>234</v>
      </c>
      <c r="D65" s="570" t="s">
        <v>239</v>
      </c>
      <c r="E65" s="570">
        <v>5.7999999999999996E-3</v>
      </c>
      <c r="F65" s="578"/>
      <c r="G65" s="571">
        <f t="shared" si="1"/>
        <v>0</v>
      </c>
    </row>
    <row r="66" spans="1:7" x14ac:dyDescent="0.25">
      <c r="A66" s="568" t="s">
        <v>459</v>
      </c>
      <c r="B66" s="577" t="s">
        <v>186</v>
      </c>
      <c r="C66" s="576" t="s">
        <v>410</v>
      </c>
      <c r="D66" s="570" t="s">
        <v>238</v>
      </c>
      <c r="E66" s="570">
        <v>1.2</v>
      </c>
      <c r="F66" s="579"/>
      <c r="G66" s="571">
        <f t="shared" si="1"/>
        <v>0</v>
      </c>
    </row>
    <row r="67" spans="1:7" x14ac:dyDescent="0.25">
      <c r="A67" s="572" t="s">
        <v>212</v>
      </c>
      <c r="B67" s="573"/>
      <c r="C67" s="573"/>
      <c r="D67" s="573"/>
      <c r="E67" s="573"/>
      <c r="F67" s="574"/>
      <c r="G67" s="575">
        <f>SUM(G59:G66)</f>
        <v>0</v>
      </c>
    </row>
    <row r="68" spans="1:7" x14ac:dyDescent="0.25">
      <c r="A68" s="557" t="s">
        <v>402</v>
      </c>
      <c r="B68" s="558"/>
      <c r="C68" s="559" t="s">
        <v>484</v>
      </c>
      <c r="D68" s="560" t="s">
        <v>237</v>
      </c>
      <c r="E68" s="558"/>
      <c r="F68" s="561"/>
      <c r="G68" s="562">
        <f>G79</f>
        <v>0</v>
      </c>
    </row>
    <row r="69" spans="1:7" x14ac:dyDescent="0.25">
      <c r="A69" s="563"/>
      <c r="B69" s="564"/>
      <c r="C69" s="564"/>
      <c r="D69" s="564"/>
      <c r="E69" s="564"/>
      <c r="F69" s="564"/>
      <c r="G69" s="565"/>
    </row>
    <row r="70" spans="1:7" x14ac:dyDescent="0.25">
      <c r="A70" s="566" t="s">
        <v>199</v>
      </c>
      <c r="B70" s="567"/>
      <c r="C70" s="564" t="s">
        <v>200</v>
      </c>
      <c r="D70" s="564" t="s">
        <v>201</v>
      </c>
      <c r="E70" s="564" t="s">
        <v>202</v>
      </c>
      <c r="F70" s="564" t="s">
        <v>203</v>
      </c>
      <c r="G70" s="565" t="s">
        <v>204</v>
      </c>
    </row>
    <row r="71" spans="1:7" ht="45" x14ac:dyDescent="0.25">
      <c r="A71" s="568" t="s">
        <v>193</v>
      </c>
      <c r="B71" s="577" t="s">
        <v>413</v>
      </c>
      <c r="C71" s="576" t="s">
        <v>404</v>
      </c>
      <c r="D71" s="570" t="s">
        <v>411</v>
      </c>
      <c r="E71" s="570">
        <v>4.0000000000000002E-4</v>
      </c>
      <c r="F71" s="578"/>
      <c r="G71" s="571">
        <f>ROUNDDOWN(E71*F71,2)</f>
        <v>0</v>
      </c>
    </row>
    <row r="72" spans="1:7" ht="22.5" x14ac:dyDescent="0.25">
      <c r="A72" s="568" t="s">
        <v>193</v>
      </c>
      <c r="B72" s="577" t="s">
        <v>414</v>
      </c>
      <c r="C72" s="576" t="s">
        <v>405</v>
      </c>
      <c r="D72" s="570" t="s">
        <v>411</v>
      </c>
      <c r="E72" s="570">
        <v>1.6999999999999999E-3</v>
      </c>
      <c r="F72" s="578"/>
      <c r="G72" s="571">
        <f t="shared" ref="G72:G78" si="2">ROUNDDOWN(E72*F72,2)</f>
        <v>0</v>
      </c>
    </row>
    <row r="73" spans="1:7" ht="22.5" x14ac:dyDescent="0.25">
      <c r="A73" s="568" t="s">
        <v>193</v>
      </c>
      <c r="B73" s="577" t="s">
        <v>415</v>
      </c>
      <c r="C73" s="576" t="s">
        <v>406</v>
      </c>
      <c r="D73" s="570" t="s">
        <v>411</v>
      </c>
      <c r="E73" s="570">
        <v>2E-3</v>
      </c>
      <c r="F73" s="578"/>
      <c r="G73" s="571">
        <f t="shared" si="2"/>
        <v>0</v>
      </c>
    </row>
    <row r="74" spans="1:7" ht="22.5" x14ac:dyDescent="0.25">
      <c r="A74" s="568" t="s">
        <v>193</v>
      </c>
      <c r="B74" s="577" t="s">
        <v>416</v>
      </c>
      <c r="C74" s="576" t="s">
        <v>408</v>
      </c>
      <c r="D74" s="570" t="s">
        <v>412</v>
      </c>
      <c r="E74" s="570">
        <v>3.8E-3</v>
      </c>
      <c r="F74" s="578"/>
      <c r="G74" s="571">
        <f t="shared" si="2"/>
        <v>0</v>
      </c>
    </row>
    <row r="75" spans="1:7" ht="22.5" x14ac:dyDescent="0.25">
      <c r="A75" s="568" t="s">
        <v>193</v>
      </c>
      <c r="B75" s="577" t="s">
        <v>417</v>
      </c>
      <c r="C75" s="576" t="s">
        <v>407</v>
      </c>
      <c r="D75" s="570" t="s">
        <v>412</v>
      </c>
      <c r="E75" s="570">
        <v>4.0000000000000001E-3</v>
      </c>
      <c r="F75" s="578"/>
      <c r="G75" s="571">
        <f t="shared" si="2"/>
        <v>0</v>
      </c>
    </row>
    <row r="76" spans="1:7" ht="45" x14ac:dyDescent="0.25">
      <c r="A76" s="568" t="s">
        <v>193</v>
      </c>
      <c r="B76" s="577" t="s">
        <v>418</v>
      </c>
      <c r="C76" s="576" t="s">
        <v>409</v>
      </c>
      <c r="D76" s="570" t="s">
        <v>412</v>
      </c>
      <c r="E76" s="570">
        <v>5.1000000000000004E-3</v>
      </c>
      <c r="F76" s="578"/>
      <c r="G76" s="571">
        <f t="shared" si="2"/>
        <v>0</v>
      </c>
    </row>
    <row r="77" spans="1:7" x14ac:dyDescent="0.25">
      <c r="A77" s="568" t="s">
        <v>193</v>
      </c>
      <c r="B77" s="577" t="s">
        <v>419</v>
      </c>
      <c r="C77" s="576" t="s">
        <v>234</v>
      </c>
      <c r="D77" s="570" t="s">
        <v>239</v>
      </c>
      <c r="E77" s="570">
        <v>5.4999999999999997E-3</v>
      </c>
      <c r="F77" s="578"/>
      <c r="G77" s="571">
        <f t="shared" si="2"/>
        <v>0</v>
      </c>
    </row>
    <row r="78" spans="1:7" x14ac:dyDescent="0.25">
      <c r="A78" s="568" t="s">
        <v>459</v>
      </c>
      <c r="B78" s="577" t="s">
        <v>187</v>
      </c>
      <c r="C78" s="576" t="s">
        <v>420</v>
      </c>
      <c r="D78" s="570" t="s">
        <v>238</v>
      </c>
      <c r="E78" s="570">
        <v>0.45</v>
      </c>
      <c r="F78" s="579"/>
      <c r="G78" s="571">
        <f t="shared" si="2"/>
        <v>0</v>
      </c>
    </row>
    <row r="79" spans="1:7" x14ac:dyDescent="0.25">
      <c r="A79" s="572" t="s">
        <v>212</v>
      </c>
      <c r="B79" s="573"/>
      <c r="C79" s="573"/>
      <c r="D79" s="573"/>
      <c r="E79" s="573"/>
      <c r="F79" s="574"/>
      <c r="G79" s="575">
        <f>SUM(G71:G78)</f>
        <v>0</v>
      </c>
    </row>
    <row r="80" spans="1:7" x14ac:dyDescent="0.25">
      <c r="A80" s="523"/>
      <c r="B80" s="522"/>
      <c r="C80" s="522"/>
      <c r="D80" s="522"/>
      <c r="E80" s="522"/>
      <c r="F80" s="222"/>
      <c r="G80" s="524"/>
    </row>
    <row r="81" spans="1:7" x14ac:dyDescent="0.25">
      <c r="A81" s="523"/>
      <c r="B81" s="522"/>
      <c r="C81" s="522"/>
      <c r="D81" s="522"/>
      <c r="E81" s="522"/>
      <c r="F81" s="222"/>
      <c r="G81" s="524"/>
    </row>
    <row r="82" spans="1:7" x14ac:dyDescent="0.25">
      <c r="A82" s="523"/>
      <c r="B82" s="522"/>
      <c r="C82" s="522"/>
      <c r="D82" s="522"/>
      <c r="E82" s="522"/>
      <c r="F82" s="222"/>
      <c r="G82" s="524"/>
    </row>
    <row r="83" spans="1:7" x14ac:dyDescent="0.25">
      <c r="C83" s="50"/>
      <c r="D83" s="32"/>
      <c r="E83" s="525"/>
      <c r="F83" s="1"/>
      <c r="G83" s="526"/>
    </row>
    <row r="84" spans="1:7" x14ac:dyDescent="0.25">
      <c r="C84" s="527"/>
      <c r="D84" s="528"/>
      <c r="E84" s="529"/>
      <c r="F84" s="530"/>
    </row>
    <row r="85" spans="1:7" x14ac:dyDescent="0.25">
      <c r="C85" s="531"/>
      <c r="D85" s="521"/>
      <c r="E85" s="532"/>
      <c r="F85" s="533"/>
    </row>
    <row r="86" spans="1:7" x14ac:dyDescent="0.25">
      <c r="C86" s="48"/>
      <c r="D86" s="534"/>
      <c r="E86" s="484"/>
      <c r="F86" s="533"/>
    </row>
    <row r="87" spans="1:7" x14ac:dyDescent="0.25">
      <c r="C87" s="48"/>
      <c r="D87" s="48"/>
      <c r="E87" s="481"/>
    </row>
  </sheetData>
  <sheetProtection algorithmName="SHA-512" hashValue="zSZruzXUs/lzfr2wnj1g6yvdOVYvh5WHbnCl7GRW+u78SSNjonxEn7Vpp1Co/nAtgd9dWaHrruf9zVENAv03Gw==" saltValue="0MdCJJ/hc9L3SUPeLzX3yw==" spinCount="100000" sheet="1" objects="1" scenarios="1" formatCells="0" formatColumns="0" formatRows="0" insertColumns="0" insertRows="0" insertHyperlinks="0" deleteColumns="0" deleteRows="0" selectLockedCells="1"/>
  <mergeCells count="6">
    <mergeCell ref="A14:G14"/>
    <mergeCell ref="C6:E6"/>
    <mergeCell ref="A8:B8"/>
    <mergeCell ref="C8:D8"/>
    <mergeCell ref="A10:B10"/>
    <mergeCell ref="C10:D10"/>
  </mergeCells>
  <pageMargins left="0.511811024" right="0.511811024" top="0.78740157499999996" bottom="0.78740157499999996" header="0.31496062000000002" footer="0.31496062000000002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6"/>
  <sheetViews>
    <sheetView showZeros="0" zoomScale="90" zoomScaleNormal="90" zoomScaleSheetLayoutView="85" workbookViewId="0">
      <selection activeCell="B5" sqref="B5"/>
    </sheetView>
  </sheetViews>
  <sheetFormatPr defaultRowHeight="16.5" customHeight="1" x14ac:dyDescent="0.25"/>
  <cols>
    <col min="1" max="1" width="24.7109375" style="3" customWidth="1"/>
    <col min="2" max="2" width="68.42578125" style="56" customWidth="1"/>
    <col min="3" max="3" width="30.7109375" style="57" customWidth="1"/>
    <col min="4" max="4" width="20.7109375" style="53" customWidth="1"/>
    <col min="5" max="5" width="9.140625" style="1" customWidth="1"/>
    <col min="6" max="16384" width="9.140625" style="1"/>
  </cols>
  <sheetData>
    <row r="1" spans="1:8" ht="16.5" customHeight="1" thickBot="1" x14ac:dyDescent="0.3"/>
    <row r="2" spans="1:8" ht="30" x14ac:dyDescent="0.25">
      <c r="A2" s="431"/>
      <c r="B2" s="432"/>
      <c r="C2" s="432"/>
      <c r="D2" s="433"/>
    </row>
    <row r="3" spans="1:8" ht="16.5" customHeight="1" x14ac:dyDescent="0.25">
      <c r="A3" s="434"/>
      <c r="B3" s="435"/>
      <c r="C3" s="435"/>
      <c r="D3" s="436"/>
    </row>
    <row r="4" spans="1:8" ht="18" x14ac:dyDescent="0.25">
      <c r="A4" s="437"/>
      <c r="B4" s="438"/>
      <c r="C4" s="438"/>
      <c r="D4" s="439"/>
    </row>
    <row r="5" spans="1:8" ht="30" customHeight="1" x14ac:dyDescent="0.25">
      <c r="A5" s="580"/>
      <c r="B5" s="409"/>
      <c r="C5" s="410"/>
      <c r="D5" s="413"/>
    </row>
    <row r="6" spans="1:8" s="6" customFormat="1" ht="15.75" customHeight="1" x14ac:dyDescent="0.25">
      <c r="A6" s="4" t="s">
        <v>3</v>
      </c>
      <c r="B6" s="81" t="s">
        <v>4</v>
      </c>
      <c r="C6" s="82"/>
      <c r="D6" s="5"/>
    </row>
    <row r="7" spans="1:8" s="6" customFormat="1" ht="6" customHeight="1" x14ac:dyDescent="0.25">
      <c r="A7" s="7"/>
      <c r="B7" s="83"/>
      <c r="C7" s="82"/>
      <c r="D7" s="8"/>
    </row>
    <row r="8" spans="1:8" s="6" customFormat="1" ht="15.75" customHeight="1" x14ac:dyDescent="0.25">
      <c r="A8" s="9" t="s">
        <v>5</v>
      </c>
      <c r="B8" s="81" t="s">
        <v>4</v>
      </c>
      <c r="C8" s="88" t="s">
        <v>6</v>
      </c>
      <c r="D8" s="346">
        <f>Orçamento!I8</f>
        <v>9020.14</v>
      </c>
    </row>
    <row r="9" spans="1:8" s="6" customFormat="1" ht="6" customHeight="1" x14ac:dyDescent="0.25">
      <c r="A9" s="9"/>
      <c r="B9" s="81"/>
      <c r="C9" s="85"/>
      <c r="D9" s="8"/>
    </row>
    <row r="10" spans="1:8" s="6" customFormat="1" ht="15.75" customHeight="1" x14ac:dyDescent="0.25">
      <c r="A10" s="9" t="s">
        <v>7</v>
      </c>
      <c r="B10" s="81" t="s">
        <v>184</v>
      </c>
      <c r="C10" s="88" t="s">
        <v>8</v>
      </c>
      <c r="D10" s="347">
        <f>Orçamento!I10</f>
        <v>0</v>
      </c>
    </row>
    <row r="11" spans="1:8" s="6" customFormat="1" ht="6" customHeight="1" x14ac:dyDescent="0.25">
      <c r="A11" s="12"/>
      <c r="B11" s="83"/>
      <c r="C11" s="87"/>
      <c r="D11" s="13"/>
    </row>
    <row r="12" spans="1:8" s="6" customFormat="1" ht="16.5" customHeight="1" thickBot="1" x14ac:dyDescent="0.3">
      <c r="A12" s="14" t="s">
        <v>9</v>
      </c>
      <c r="B12" s="16" t="str">
        <f>Orçamento!D12</f>
        <v>SINAPI - ABR/23; SICRO - JAN/23; ANP ABR/23</v>
      </c>
      <c r="C12" s="369" t="str">
        <f>Orçamento!G12</f>
        <v>Invest./Área</v>
      </c>
      <c r="D12" s="17">
        <f>Orçamento!I12</f>
        <v>0</v>
      </c>
    </row>
    <row r="13" spans="1:8" ht="16.5" customHeight="1" thickBot="1" x14ac:dyDescent="0.3">
      <c r="A13" s="19"/>
      <c r="B13" s="20"/>
      <c r="C13" s="21"/>
      <c r="D13" s="22"/>
    </row>
    <row r="14" spans="1:8" s="30" customFormat="1" ht="42.75" customHeight="1" thickBot="1" x14ac:dyDescent="0.3">
      <c r="A14" s="23" t="s">
        <v>11</v>
      </c>
      <c r="B14" s="89" t="s">
        <v>14</v>
      </c>
      <c r="C14" s="27" t="s">
        <v>149</v>
      </c>
      <c r="D14" s="29" t="s">
        <v>19</v>
      </c>
    </row>
    <row r="15" spans="1:8" s="31" customFormat="1" ht="24.95" customHeight="1" thickBot="1" x14ac:dyDescent="0.3">
      <c r="A15" s="338">
        <v>1</v>
      </c>
      <c r="B15" s="341" t="str">
        <f>Orçamento!D15</f>
        <v>SERVIÇOS PRELIMINARES</v>
      </c>
      <c r="C15" s="344">
        <f>Orçamento!E15</f>
        <v>0</v>
      </c>
      <c r="D15" s="90" t="e">
        <f>Orçamento!J15</f>
        <v>#DIV/0!</v>
      </c>
    </row>
    <row r="16" spans="1:8" s="31" customFormat="1" ht="24.95" customHeight="1" collapsed="1" thickBot="1" x14ac:dyDescent="0.3">
      <c r="A16" s="338">
        <v>2</v>
      </c>
      <c r="B16" s="341" t="str">
        <f>Orçamento!D23</f>
        <v>CONTROLE TECNOLOGICO</v>
      </c>
      <c r="C16" s="344">
        <f>Orçamento!E23</f>
        <v>0</v>
      </c>
      <c r="D16" s="90" t="e">
        <f>Orçamento!J23</f>
        <v>#DIV/0!</v>
      </c>
      <c r="G16" s="1"/>
      <c r="H16" s="1"/>
    </row>
    <row r="17" spans="1:8" ht="24.95" customHeight="1" collapsed="1" thickBot="1" x14ac:dyDescent="0.3">
      <c r="A17" s="339">
        <v>3</v>
      </c>
      <c r="B17" s="342" t="str">
        <f>Orçamento!D26</f>
        <v>DEMOLIÇÃO</v>
      </c>
      <c r="C17" s="344">
        <f>Orçamento!E26</f>
        <v>0</v>
      </c>
      <c r="D17" s="91" t="e">
        <f>Orçamento!J26</f>
        <v>#DIV/0!</v>
      </c>
      <c r="G17" s="31"/>
      <c r="H17" s="31"/>
    </row>
    <row r="18" spans="1:8" ht="24.95" customHeight="1" collapsed="1" thickBot="1" x14ac:dyDescent="0.3">
      <c r="A18" s="339">
        <v>4</v>
      </c>
      <c r="B18" s="342" t="str">
        <f>Orçamento!D30</f>
        <v>PAVIMENTAÇÃO</v>
      </c>
      <c r="C18" s="344">
        <f>Orçamento!E30</f>
        <v>0</v>
      </c>
      <c r="D18" s="91" t="e">
        <f>Orçamento!J30</f>
        <v>#DIV/0!</v>
      </c>
    </row>
    <row r="19" spans="1:8" ht="24.95" customHeight="1" collapsed="1" thickBot="1" x14ac:dyDescent="0.3">
      <c r="A19" s="340">
        <v>5</v>
      </c>
      <c r="B19" s="343" t="str">
        <f>Orçamento!D69</f>
        <v>DRENAGEM</v>
      </c>
      <c r="C19" s="345">
        <f>Orçamento!E69</f>
        <v>0</v>
      </c>
      <c r="D19" s="92" t="e">
        <f>Orçamento!J69</f>
        <v>#DIV/0!</v>
      </c>
    </row>
    <row r="20" spans="1:8" ht="24.95" customHeight="1" thickBot="1" x14ac:dyDescent="0.3">
      <c r="A20" s="339">
        <v>6</v>
      </c>
      <c r="B20" s="342" t="str">
        <f>Orçamento!D99</f>
        <v>SINALIZAÇÃO</v>
      </c>
      <c r="C20" s="344">
        <f>Orçamento!E99</f>
        <v>0</v>
      </c>
      <c r="D20" s="92" t="e">
        <f>Orçamento!J99</f>
        <v>#DIV/0!</v>
      </c>
    </row>
    <row r="21" spans="1:8" s="38" customFormat="1" ht="30" customHeight="1" collapsed="1" thickBot="1" x14ac:dyDescent="0.3">
      <c r="A21" s="637" t="s">
        <v>352</v>
      </c>
      <c r="B21" s="638"/>
      <c r="C21" s="93">
        <f>SUM(C15:C20)</f>
        <v>0</v>
      </c>
      <c r="D21" s="37" t="e">
        <f>SUM(D15:D20)</f>
        <v>#DIV/0!</v>
      </c>
      <c r="G21" s="1"/>
      <c r="H21" s="1"/>
    </row>
    <row r="22" spans="1:8" ht="24" customHeight="1" x14ac:dyDescent="0.25">
      <c r="A22" s="483">
        <f>Orçamento!A117</f>
        <v>0</v>
      </c>
      <c r="B22" s="475"/>
      <c r="C22" s="421"/>
      <c r="D22" s="422"/>
    </row>
    <row r="23" spans="1:8" ht="15" customHeight="1" x14ac:dyDescent="0.25">
      <c r="A23" s="45"/>
      <c r="B23" s="47"/>
      <c r="C23" s="48"/>
      <c r="D23" s="48"/>
    </row>
    <row r="24" spans="1:8" ht="18" customHeight="1" x14ac:dyDescent="0.2">
      <c r="A24" s="49"/>
      <c r="B24" s="484"/>
      <c r="C24" s="483"/>
      <c r="D24" s="485"/>
    </row>
    <row r="25" spans="1:8" ht="15.75" customHeight="1" x14ac:dyDescent="0.25">
      <c r="A25" s="51"/>
      <c r="B25" s="50"/>
      <c r="C25" s="588"/>
      <c r="D25" s="588"/>
    </row>
    <row r="26" spans="1:8" ht="15" customHeight="1" x14ac:dyDescent="0.25">
      <c r="A26" s="51"/>
      <c r="B26" s="581"/>
      <c r="C26" s="589"/>
      <c r="D26" s="590"/>
    </row>
    <row r="27" spans="1:8" ht="24" customHeight="1" x14ac:dyDescent="0.25">
      <c r="A27" s="51"/>
      <c r="B27" s="582"/>
      <c r="C27" s="591"/>
      <c r="D27" s="592"/>
    </row>
    <row r="28" spans="1:8" ht="12.75" customHeight="1" x14ac:dyDescent="0.25">
      <c r="A28" s="50"/>
      <c r="B28" s="48"/>
      <c r="C28" s="593"/>
      <c r="D28" s="594"/>
    </row>
    <row r="29" spans="1:8" ht="12.75" customHeight="1" x14ac:dyDescent="0.25">
      <c r="B29" s="3"/>
      <c r="C29" s="595"/>
      <c r="D29" s="595"/>
    </row>
    <row r="30" spans="1:8" ht="16.5" customHeight="1" x14ac:dyDescent="0.25">
      <c r="C30" s="55"/>
    </row>
    <row r="31" spans="1:8" ht="16.5" customHeight="1" x14ac:dyDescent="0.25">
      <c r="B31" s="58"/>
      <c r="C31" s="59"/>
    </row>
    <row r="32" spans="1:8" ht="16.5" customHeight="1" x14ac:dyDescent="0.25">
      <c r="B32" s="48"/>
      <c r="C32" s="60"/>
    </row>
    <row r="33" spans="2:3" ht="16.5" customHeight="1" x14ac:dyDescent="0.25">
      <c r="B33" s="48"/>
      <c r="C33" s="60"/>
    </row>
    <row r="34" spans="2:3" ht="16.5" customHeight="1" x14ac:dyDescent="0.25">
      <c r="C34" s="55"/>
    </row>
    <row r="35" spans="2:3" ht="16.5" customHeight="1" x14ac:dyDescent="0.25">
      <c r="C35" s="61"/>
    </row>
    <row r="36" spans="2:3" ht="16.5" customHeight="1" x14ac:dyDescent="0.25">
      <c r="C36" s="60"/>
    </row>
    <row r="37" spans="2:3" ht="16.5" customHeight="1" x14ac:dyDescent="0.25">
      <c r="C37" s="60"/>
    </row>
    <row r="38" spans="2:3" ht="16.5" customHeight="1" x14ac:dyDescent="0.25">
      <c r="C38" s="61"/>
    </row>
    <row r="54" spans="2:4" ht="16.5" customHeight="1" x14ac:dyDescent="0.25">
      <c r="B54" s="3"/>
      <c r="C54" s="53"/>
      <c r="D54" s="56"/>
    </row>
    <row r="55" spans="2:4" ht="16.5" customHeight="1" x14ac:dyDescent="0.25">
      <c r="B55" s="3"/>
      <c r="C55" s="53"/>
      <c r="D55" s="56"/>
    </row>
    <row r="56" spans="2:4" ht="16.5" customHeight="1" x14ac:dyDescent="0.25">
      <c r="B56" s="3"/>
      <c r="C56" s="53"/>
      <c r="D56" s="56"/>
    </row>
    <row r="57" spans="2:4" ht="16.5" customHeight="1" x14ac:dyDescent="0.25">
      <c r="B57" s="3"/>
      <c r="C57" s="53"/>
      <c r="D57" s="56"/>
    </row>
    <row r="58" spans="2:4" ht="16.5" customHeight="1" x14ac:dyDescent="0.25">
      <c r="B58" s="3"/>
      <c r="C58" s="53"/>
      <c r="D58" s="56"/>
    </row>
    <row r="59" spans="2:4" ht="16.5" customHeight="1" x14ac:dyDescent="0.25">
      <c r="B59" s="3"/>
      <c r="C59" s="53"/>
      <c r="D59" s="56"/>
    </row>
    <row r="60" spans="2:4" ht="16.5" customHeight="1" x14ac:dyDescent="0.25">
      <c r="B60" s="3"/>
      <c r="C60" s="53"/>
      <c r="D60" s="56"/>
    </row>
    <row r="61" spans="2:4" ht="16.5" customHeight="1" x14ac:dyDescent="0.25">
      <c r="B61" s="3"/>
      <c r="C61" s="53"/>
      <c r="D61" s="56"/>
    </row>
    <row r="62" spans="2:4" ht="16.5" customHeight="1" x14ac:dyDescent="0.25">
      <c r="B62" s="3"/>
      <c r="C62" s="53"/>
      <c r="D62" s="56"/>
    </row>
    <row r="63" spans="2:4" ht="16.5" customHeight="1" x14ac:dyDescent="0.25">
      <c r="B63" s="3"/>
      <c r="C63" s="53"/>
      <c r="D63" s="56"/>
    </row>
    <row r="64" spans="2:4" ht="16.5" customHeight="1" x14ac:dyDescent="0.25">
      <c r="B64" s="3"/>
      <c r="C64" s="53"/>
      <c r="D64" s="56"/>
    </row>
    <row r="65" spans="2:4" ht="16.5" customHeight="1" x14ac:dyDescent="0.25">
      <c r="B65" s="3"/>
      <c r="C65" s="53"/>
      <c r="D65" s="56"/>
    </row>
    <row r="66" spans="2:4" ht="16.5" customHeight="1" x14ac:dyDescent="0.25">
      <c r="B66" s="3"/>
      <c r="C66" s="53"/>
      <c r="D66" s="56"/>
    </row>
  </sheetData>
  <sheetProtection algorithmName="SHA-512" hashValue="P/WdFSvYClAFj7LieGW69RJzgc6OOpkYcD5C8VF8yhbQKs9ewJMlamRu0g3rCS65Q2gGdW1lmRHyxuoIgLXi4Q==" saltValue="oRGUBhw0uzqJ3dk6FX8lgw==" spinCount="100000" sheet="1" objects="1" scenarios="1" formatCells="0" formatColumns="0" formatRows="0" selectLockedCells="1"/>
  <mergeCells count="6">
    <mergeCell ref="C27:D27"/>
    <mergeCell ref="C28:D28"/>
    <mergeCell ref="C29:D29"/>
    <mergeCell ref="A21:B21"/>
    <mergeCell ref="C25:D25"/>
    <mergeCell ref="C26:D26"/>
  </mergeCells>
  <printOptions horizontalCentered="1"/>
  <pageMargins left="0.62992125984251968" right="0.43307086614173229" top="0.74803149606299213" bottom="0.74803149606299213" header="0.31496062992125984" footer="0.31496062992125984"/>
  <pageSetup paperSize="9" scale="63" firstPageNumber="0" fitToHeight="0" orientation="portrait" verticalDpi="300" r:id="rId1"/>
  <headerFooter alignWithMargins="0">
    <oddFooter>&amp;R&amp;9PÁG.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22"/>
  <sheetViews>
    <sheetView showGridLines="0" showZeros="0" zoomScale="90" zoomScaleNormal="90" zoomScaleSheetLayoutView="85" workbookViewId="0">
      <selection activeCell="P14" sqref="P14:Q14"/>
    </sheetView>
  </sheetViews>
  <sheetFormatPr defaultRowHeight="16.5" customHeight="1" x14ac:dyDescent="0.25"/>
  <cols>
    <col min="1" max="1" width="12" style="116" customWidth="1"/>
    <col min="2" max="2" width="15.7109375" style="116" customWidth="1"/>
    <col min="3" max="3" width="25.7109375" style="116" customWidth="1"/>
    <col min="4" max="4" width="115.7109375" style="117" customWidth="1"/>
    <col min="5" max="5" width="10.7109375" style="116" hidden="1" customWidth="1"/>
    <col min="6" max="6" width="15.7109375" style="118" customWidth="1"/>
    <col min="7" max="7" width="10.7109375" style="116" customWidth="1"/>
    <col min="8" max="8" width="14" style="118" hidden="1" customWidth="1"/>
    <col min="9" max="9" width="29.42578125" style="119" hidden="1" customWidth="1"/>
    <col min="10" max="10" width="13.140625" style="120" hidden="1" customWidth="1"/>
    <col min="11" max="11" width="9.140625" style="1" customWidth="1"/>
    <col min="12" max="12" width="9.140625" style="1"/>
    <col min="13" max="13" width="14.5703125" style="1" customWidth="1"/>
    <col min="14" max="16384" width="9.140625" style="1"/>
  </cols>
  <sheetData>
    <row r="1" spans="1:10" ht="5.0999999999999996" customHeight="1" thickBot="1" x14ac:dyDescent="0.3"/>
    <row r="2" spans="1:10" ht="30" x14ac:dyDescent="0.25">
      <c r="A2" s="639" t="s">
        <v>0</v>
      </c>
      <c r="B2" s="640"/>
      <c r="C2" s="640"/>
      <c r="D2" s="640"/>
      <c r="E2" s="640"/>
      <c r="F2" s="640"/>
      <c r="G2" s="641"/>
      <c r="H2" s="195"/>
      <c r="I2" s="195"/>
      <c r="J2" s="196"/>
    </row>
    <row r="3" spans="1:10" ht="16.5" customHeight="1" x14ac:dyDescent="0.25">
      <c r="A3" s="642" t="s">
        <v>1</v>
      </c>
      <c r="B3" s="643"/>
      <c r="C3" s="643"/>
      <c r="D3" s="643"/>
      <c r="E3" s="643"/>
      <c r="F3" s="643"/>
      <c r="G3" s="644"/>
      <c r="H3" s="197"/>
      <c r="I3" s="197"/>
      <c r="J3" s="198"/>
    </row>
    <row r="4" spans="1:10" ht="18" x14ac:dyDescent="0.25">
      <c r="A4" s="645" t="s">
        <v>2</v>
      </c>
      <c r="B4" s="646"/>
      <c r="C4" s="646"/>
      <c r="D4" s="646"/>
      <c r="E4" s="646"/>
      <c r="F4" s="646"/>
      <c r="G4" s="647"/>
      <c r="H4" s="199"/>
      <c r="I4" s="199"/>
      <c r="J4" s="200"/>
    </row>
    <row r="5" spans="1:10" ht="30" customHeight="1" x14ac:dyDescent="0.25">
      <c r="A5" s="121"/>
      <c r="B5" s="122"/>
      <c r="C5" s="123"/>
      <c r="D5" s="78"/>
      <c r="E5" s="79"/>
      <c r="F5" s="98"/>
      <c r="G5" s="2"/>
      <c r="H5" s="99"/>
      <c r="I5" s="79"/>
      <c r="J5" s="2"/>
    </row>
    <row r="6" spans="1:10" s="6" customFormat="1" ht="15.75" customHeight="1" x14ac:dyDescent="0.25">
      <c r="A6" s="4" t="s">
        <v>3</v>
      </c>
      <c r="B6" s="80"/>
      <c r="C6" s="81"/>
      <c r="D6" s="81" t="s">
        <v>4</v>
      </c>
      <c r="E6" s="80"/>
      <c r="F6" s="100"/>
      <c r="G6" s="8"/>
      <c r="H6" s="101"/>
      <c r="I6" s="82"/>
      <c r="J6" s="5"/>
    </row>
    <row r="7" spans="1:10" s="6" customFormat="1" ht="6" customHeight="1" x14ac:dyDescent="0.25">
      <c r="A7" s="7"/>
      <c r="B7" s="80"/>
      <c r="C7" s="83"/>
      <c r="D7" s="83"/>
      <c r="E7" s="80"/>
      <c r="F7" s="100"/>
      <c r="G7" s="8"/>
      <c r="H7" s="101"/>
      <c r="I7" s="82"/>
      <c r="J7" s="8"/>
    </row>
    <row r="8" spans="1:10" s="6" customFormat="1" ht="15.75" customHeight="1" x14ac:dyDescent="0.25">
      <c r="A8" s="9" t="s">
        <v>5</v>
      </c>
      <c r="B8" s="81"/>
      <c r="C8" s="81"/>
      <c r="D8" s="81" t="s">
        <v>4</v>
      </c>
      <c r="E8" s="80"/>
      <c r="F8" s="201" t="s">
        <v>6</v>
      </c>
      <c r="G8" s="208"/>
      <c r="H8" s="201"/>
      <c r="I8" s="186" t="e">
        <f>F41</f>
        <v>#REF!</v>
      </c>
      <c r="J8" s="10"/>
    </row>
    <row r="9" spans="1:10" s="6" customFormat="1" ht="6" customHeight="1" x14ac:dyDescent="0.25">
      <c r="A9" s="9"/>
      <c r="B9" s="81"/>
      <c r="C9" s="81"/>
      <c r="D9" s="81"/>
      <c r="E9" s="80"/>
      <c r="F9" s="102"/>
      <c r="G9" s="8"/>
      <c r="H9" s="103"/>
      <c r="I9" s="80"/>
      <c r="J9" s="10"/>
    </row>
    <row r="10" spans="1:10" s="6" customFormat="1" ht="15.75" customHeight="1" x14ac:dyDescent="0.25">
      <c r="A10" s="9" t="s">
        <v>7</v>
      </c>
      <c r="B10" s="81"/>
      <c r="C10" s="81"/>
      <c r="D10" s="81" t="s">
        <v>184</v>
      </c>
      <c r="E10" s="80"/>
      <c r="F10" s="201" t="s">
        <v>8</v>
      </c>
      <c r="G10" s="208"/>
      <c r="H10" s="201"/>
      <c r="I10" s="188" t="e">
        <f>H76</f>
        <v>#VALUE!</v>
      </c>
      <c r="J10" s="11"/>
    </row>
    <row r="11" spans="1:10" s="6" customFormat="1" ht="6" customHeight="1" x14ac:dyDescent="0.25">
      <c r="A11" s="12"/>
      <c r="B11" s="80"/>
      <c r="C11" s="83"/>
      <c r="D11" s="83"/>
      <c r="E11" s="80"/>
      <c r="F11" s="102"/>
      <c r="G11" s="8"/>
      <c r="H11" s="103"/>
      <c r="I11" s="87"/>
      <c r="J11" s="13"/>
    </row>
    <row r="12" spans="1:10" s="6" customFormat="1" ht="16.5" customHeight="1" thickBot="1" x14ac:dyDescent="0.3">
      <c r="A12" s="14" t="s">
        <v>9</v>
      </c>
      <c r="B12" s="15"/>
      <c r="C12" s="15"/>
      <c r="D12" s="16" t="s">
        <v>145</v>
      </c>
      <c r="E12" s="15"/>
      <c r="F12" s="202" t="s">
        <v>10</v>
      </c>
      <c r="G12" s="209"/>
      <c r="H12" s="202"/>
      <c r="I12" s="187" t="e">
        <f>I10/I8</f>
        <v>#VALUE!</v>
      </c>
      <c r="J12" s="18"/>
    </row>
    <row r="13" spans="1:10" ht="16.5" customHeight="1" thickBot="1" x14ac:dyDescent="0.3">
      <c r="A13" s="124"/>
      <c r="B13" s="125"/>
      <c r="C13" s="125"/>
      <c r="D13" s="126"/>
      <c r="E13" s="127"/>
      <c r="F13" s="128"/>
      <c r="G13" s="129"/>
      <c r="H13" s="127"/>
      <c r="I13" s="127"/>
      <c r="J13" s="129"/>
    </row>
    <row r="14" spans="1:10" s="30" customFormat="1" ht="30" customHeight="1" x14ac:dyDescent="0.25">
      <c r="A14" s="23" t="s">
        <v>11</v>
      </c>
      <c r="B14" s="23" t="s">
        <v>12</v>
      </c>
      <c r="C14" s="24" t="s">
        <v>13</v>
      </c>
      <c r="D14" s="25" t="s">
        <v>14</v>
      </c>
      <c r="E14" s="26" t="s">
        <v>15</v>
      </c>
      <c r="F14" s="27" t="s">
        <v>16</v>
      </c>
      <c r="G14" s="210" t="s">
        <v>15</v>
      </c>
      <c r="H14" s="203" t="s">
        <v>17</v>
      </c>
      <c r="I14" s="28" t="s">
        <v>18</v>
      </c>
      <c r="J14" s="29" t="s">
        <v>19</v>
      </c>
    </row>
    <row r="15" spans="1:10" s="31" customFormat="1" ht="16.5" hidden="1" customHeight="1" thickBot="1" x14ac:dyDescent="0.3">
      <c r="A15" s="652">
        <v>1</v>
      </c>
      <c r="B15" s="653"/>
      <c r="C15" s="62"/>
      <c r="D15" s="63" t="s">
        <v>20</v>
      </c>
      <c r="E15" s="64">
        <f>SUM(E16,E19,E27)</f>
        <v>0</v>
      </c>
      <c r="F15" s="65"/>
      <c r="G15" s="211">
        <f>SUM(G16,G19,G27)</f>
        <v>0</v>
      </c>
      <c r="H15" s="64"/>
      <c r="I15" s="66"/>
      <c r="J15" s="67" t="e">
        <f>E15/$H$75</f>
        <v>#VALUE!</v>
      </c>
    </row>
    <row r="16" spans="1:10" ht="13.5" hidden="1" customHeight="1" x14ac:dyDescent="0.25">
      <c r="A16" s="654" t="s">
        <v>21</v>
      </c>
      <c r="B16" s="655"/>
      <c r="C16" s="68"/>
      <c r="D16" s="69" t="s">
        <v>22</v>
      </c>
      <c r="E16" s="70">
        <f>SUM(I17:I18)</f>
        <v>0</v>
      </c>
      <c r="F16" s="104"/>
      <c r="G16" s="212">
        <f>SUM(K17:K18)</f>
        <v>0</v>
      </c>
      <c r="H16" s="204"/>
      <c r="I16" s="70"/>
      <c r="J16" s="71" t="e">
        <f>E16/$H$75</f>
        <v>#VALUE!</v>
      </c>
    </row>
    <row r="17" spans="1:10" ht="12.75" hidden="1" customHeight="1" x14ac:dyDescent="0.25">
      <c r="A17" s="130" t="s">
        <v>23</v>
      </c>
      <c r="B17" s="131">
        <v>90777</v>
      </c>
      <c r="C17" s="132" t="s">
        <v>138</v>
      </c>
      <c r="D17" s="133" t="s">
        <v>24</v>
      </c>
      <c r="E17" s="134" t="s">
        <v>25</v>
      </c>
      <c r="F17" s="135"/>
      <c r="G17" s="213" t="s">
        <v>25</v>
      </c>
      <c r="H17" s="205">
        <v>85.76</v>
      </c>
      <c r="I17" s="136">
        <f>ROUND(IFERROR(F17*H17," - "),2)</f>
        <v>0</v>
      </c>
      <c r="J17" s="137" t="e">
        <f>I17/$H$75</f>
        <v>#VALUE!</v>
      </c>
    </row>
    <row r="18" spans="1:10" ht="15" hidden="1" x14ac:dyDescent="0.25">
      <c r="A18" s="130" t="s">
        <v>26</v>
      </c>
      <c r="B18" s="131">
        <v>93572</v>
      </c>
      <c r="C18" s="132" t="s">
        <v>138</v>
      </c>
      <c r="D18" s="133" t="s">
        <v>27</v>
      </c>
      <c r="E18" s="134" t="s">
        <v>28</v>
      </c>
      <c r="F18" s="135"/>
      <c r="G18" s="213" t="s">
        <v>28</v>
      </c>
      <c r="H18" s="206">
        <v>5165.6499999999996</v>
      </c>
      <c r="I18" s="136">
        <f>ROUND(IFERROR(F18*H18," - "),2)</f>
        <v>0</v>
      </c>
      <c r="J18" s="138" t="e">
        <f>I18/$H$75</f>
        <v>#VALUE!</v>
      </c>
    </row>
    <row r="19" spans="1:10" ht="12.75" hidden="1" customHeight="1" x14ac:dyDescent="0.25">
      <c r="A19" s="656" t="s">
        <v>29</v>
      </c>
      <c r="B19" s="657"/>
      <c r="C19" s="72"/>
      <c r="D19" s="73" t="s">
        <v>30</v>
      </c>
      <c r="E19" s="74">
        <f>SUM(I20:I26)</f>
        <v>0</v>
      </c>
      <c r="F19" s="139"/>
      <c r="G19" s="214">
        <f>SUM(K20:K26)</f>
        <v>0</v>
      </c>
      <c r="H19" s="207"/>
      <c r="I19" s="74"/>
      <c r="J19" s="141" t="e">
        <f>E19/$H$75</f>
        <v>#VALUE!</v>
      </c>
    </row>
    <row r="20" spans="1:10" ht="15" hidden="1" x14ac:dyDescent="0.25">
      <c r="A20" s="130" t="s">
        <v>31</v>
      </c>
      <c r="B20" s="142">
        <v>11000</v>
      </c>
      <c r="C20" s="132" t="s">
        <v>139</v>
      </c>
      <c r="D20" s="133" t="s">
        <v>32</v>
      </c>
      <c r="E20" s="134" t="s">
        <v>33</v>
      </c>
      <c r="F20" s="143"/>
      <c r="G20" s="213" t="s">
        <v>33</v>
      </c>
      <c r="H20" s="205">
        <v>0.69</v>
      </c>
      <c r="I20" s="136">
        <f t="shared" ref="I20:I26" si="0">ROUND(IFERROR(F20*H20," - "),2)</f>
        <v>0</v>
      </c>
      <c r="J20" s="137" t="e">
        <f t="shared" ref="J20:J26" si="1">I20/$H$75</f>
        <v>#VALUE!</v>
      </c>
    </row>
    <row r="21" spans="1:10" ht="15" hidden="1" x14ac:dyDescent="0.25">
      <c r="A21" s="130" t="s">
        <v>34</v>
      </c>
      <c r="B21" s="142" t="s">
        <v>35</v>
      </c>
      <c r="C21" s="132" t="s">
        <v>140</v>
      </c>
      <c r="D21" s="133" t="s">
        <v>36</v>
      </c>
      <c r="E21" s="134" t="s">
        <v>37</v>
      </c>
      <c r="F21" s="144"/>
      <c r="G21" s="213" t="s">
        <v>37</v>
      </c>
      <c r="H21" s="205">
        <v>2418.94</v>
      </c>
      <c r="I21" s="136">
        <f t="shared" si="0"/>
        <v>0</v>
      </c>
      <c r="J21" s="138" t="e">
        <f t="shared" si="1"/>
        <v>#VALUE!</v>
      </c>
    </row>
    <row r="22" spans="1:10" ht="29.25" hidden="1" customHeight="1" x14ac:dyDescent="0.25">
      <c r="A22" s="130" t="s">
        <v>38</v>
      </c>
      <c r="B22" s="145" t="s">
        <v>39</v>
      </c>
      <c r="C22" s="132" t="s">
        <v>140</v>
      </c>
      <c r="D22" s="133" t="s">
        <v>40</v>
      </c>
      <c r="E22" s="134" t="s">
        <v>41</v>
      </c>
      <c r="F22" s="144"/>
      <c r="G22" s="213" t="s">
        <v>41</v>
      </c>
      <c r="H22" s="205">
        <v>1126.51</v>
      </c>
      <c r="I22" s="136">
        <f t="shared" si="0"/>
        <v>0</v>
      </c>
      <c r="J22" s="138" t="e">
        <f t="shared" si="1"/>
        <v>#VALUE!</v>
      </c>
    </row>
    <row r="23" spans="1:10" ht="15" hidden="1" x14ac:dyDescent="0.25">
      <c r="A23" s="130" t="s">
        <v>42</v>
      </c>
      <c r="B23" s="145" t="s">
        <v>43</v>
      </c>
      <c r="C23" s="132" t="s">
        <v>140</v>
      </c>
      <c r="D23" s="133" t="s">
        <v>44</v>
      </c>
      <c r="E23" s="134" t="s">
        <v>45</v>
      </c>
      <c r="F23" s="144"/>
      <c r="G23" s="213" t="s">
        <v>45</v>
      </c>
      <c r="H23" s="205">
        <v>82.51</v>
      </c>
      <c r="I23" s="136">
        <f t="shared" si="0"/>
        <v>0</v>
      </c>
      <c r="J23" s="138" t="e">
        <f t="shared" si="1"/>
        <v>#VALUE!</v>
      </c>
    </row>
    <row r="24" spans="1:10" ht="15" hidden="1" x14ac:dyDescent="0.25">
      <c r="A24" s="130" t="s">
        <v>46</v>
      </c>
      <c r="B24" s="142" t="s">
        <v>47</v>
      </c>
      <c r="C24" s="132" t="s">
        <v>140</v>
      </c>
      <c r="D24" s="133" t="s">
        <v>48</v>
      </c>
      <c r="E24" s="134" t="s">
        <v>45</v>
      </c>
      <c r="F24" s="144"/>
      <c r="G24" s="213" t="s">
        <v>45</v>
      </c>
      <c r="H24" s="205">
        <v>92.46</v>
      </c>
      <c r="I24" s="136">
        <f t="shared" si="0"/>
        <v>0</v>
      </c>
      <c r="J24" s="138" t="e">
        <f t="shared" si="1"/>
        <v>#VALUE!</v>
      </c>
    </row>
    <row r="25" spans="1:10" ht="29.25" hidden="1" customHeight="1" x14ac:dyDescent="0.25">
      <c r="A25" s="130" t="s">
        <v>49</v>
      </c>
      <c r="B25" s="145" t="s">
        <v>50</v>
      </c>
      <c r="C25" s="132" t="s">
        <v>140</v>
      </c>
      <c r="D25" s="133" t="s">
        <v>51</v>
      </c>
      <c r="E25" s="134" t="s">
        <v>41</v>
      </c>
      <c r="F25" s="144"/>
      <c r="G25" s="213" t="s">
        <v>41</v>
      </c>
      <c r="H25" s="205">
        <v>1141.95</v>
      </c>
      <c r="I25" s="136">
        <f t="shared" si="0"/>
        <v>0</v>
      </c>
      <c r="J25" s="138" t="e">
        <f t="shared" si="1"/>
        <v>#VALUE!</v>
      </c>
    </row>
    <row r="26" spans="1:10" ht="15" hidden="1" x14ac:dyDescent="0.25">
      <c r="A26" s="130" t="s">
        <v>52</v>
      </c>
      <c r="B26" s="142">
        <v>11100</v>
      </c>
      <c r="C26" s="132" t="s">
        <v>139</v>
      </c>
      <c r="D26" s="133" t="s">
        <v>53</v>
      </c>
      <c r="E26" s="134" t="s">
        <v>45</v>
      </c>
      <c r="F26" s="144"/>
      <c r="G26" s="213" t="s">
        <v>45</v>
      </c>
      <c r="H26" s="205">
        <v>5.18</v>
      </c>
      <c r="I26" s="136">
        <f t="shared" si="0"/>
        <v>0</v>
      </c>
      <c r="J26" s="138" t="e">
        <f t="shared" si="1"/>
        <v>#VALUE!</v>
      </c>
    </row>
    <row r="27" spans="1:10" ht="13.5" hidden="1" customHeight="1" x14ac:dyDescent="0.25">
      <c r="A27" s="656" t="s">
        <v>54</v>
      </c>
      <c r="B27" s="657"/>
      <c r="C27" s="72"/>
      <c r="D27" s="75" t="s">
        <v>55</v>
      </c>
      <c r="E27" s="74">
        <f>SUM(I28:I33)</f>
        <v>0</v>
      </c>
      <c r="F27" s="139"/>
      <c r="G27" s="214">
        <f>SUM(K28:K33)</f>
        <v>0</v>
      </c>
      <c r="H27" s="207"/>
      <c r="I27" s="74"/>
      <c r="J27" s="141" t="e">
        <f>E27/$H$75</f>
        <v>#VALUE!</v>
      </c>
    </row>
    <row r="28" spans="1:10" ht="29.25" hidden="1" customHeight="1" x14ac:dyDescent="0.25">
      <c r="A28" s="130" t="s">
        <v>56</v>
      </c>
      <c r="B28" s="146">
        <v>4813</v>
      </c>
      <c r="C28" s="132" t="s">
        <v>138</v>
      </c>
      <c r="D28" s="133" t="s">
        <v>148</v>
      </c>
      <c r="E28" s="134" t="s">
        <v>33</v>
      </c>
      <c r="F28" s="143"/>
      <c r="G28" s="213" t="s">
        <v>33</v>
      </c>
      <c r="H28" s="205">
        <v>225</v>
      </c>
      <c r="I28" s="136">
        <f t="shared" ref="I28:I33" si="2">ROUND(IFERROR(F28*H28," - "),2)</f>
        <v>0</v>
      </c>
      <c r="J28" s="137" t="e">
        <f t="shared" ref="J28:J33" si="3">I28/$H$75</f>
        <v>#VALUE!</v>
      </c>
    </row>
    <row r="29" spans="1:10" ht="29.25" hidden="1" customHeight="1" x14ac:dyDescent="0.25">
      <c r="A29" s="130" t="s">
        <v>57</v>
      </c>
      <c r="B29" s="145" t="s">
        <v>58</v>
      </c>
      <c r="C29" s="132" t="s">
        <v>140</v>
      </c>
      <c r="D29" s="133" t="s">
        <v>59</v>
      </c>
      <c r="E29" s="134" t="s">
        <v>60</v>
      </c>
      <c r="F29" s="144"/>
      <c r="G29" s="213" t="s">
        <v>60</v>
      </c>
      <c r="H29" s="205">
        <v>592.03</v>
      </c>
      <c r="I29" s="136">
        <f t="shared" si="2"/>
        <v>0</v>
      </c>
      <c r="J29" s="138" t="e">
        <f t="shared" si="3"/>
        <v>#VALUE!</v>
      </c>
    </row>
    <row r="30" spans="1:10" ht="29.25" hidden="1" customHeight="1" x14ac:dyDescent="0.25">
      <c r="A30" s="130" t="s">
        <v>61</v>
      </c>
      <c r="B30" s="145" t="s">
        <v>62</v>
      </c>
      <c r="C30" s="132" t="s">
        <v>140</v>
      </c>
      <c r="D30" s="133" t="s">
        <v>63</v>
      </c>
      <c r="E30" s="134" t="s">
        <v>60</v>
      </c>
      <c r="F30" s="144"/>
      <c r="G30" s="213" t="s">
        <v>60</v>
      </c>
      <c r="H30" s="205">
        <v>989.21</v>
      </c>
      <c r="I30" s="136">
        <f t="shared" si="2"/>
        <v>0</v>
      </c>
      <c r="J30" s="138" t="e">
        <f t="shared" si="3"/>
        <v>#VALUE!</v>
      </c>
    </row>
    <row r="31" spans="1:10" ht="29.25" hidden="1" customHeight="1" x14ac:dyDescent="0.25">
      <c r="A31" s="130" t="s">
        <v>64</v>
      </c>
      <c r="B31" s="142" t="s">
        <v>65</v>
      </c>
      <c r="C31" s="132" t="s">
        <v>140</v>
      </c>
      <c r="D31" s="133" t="s">
        <v>66</v>
      </c>
      <c r="E31" s="134" t="s">
        <v>60</v>
      </c>
      <c r="F31" s="144"/>
      <c r="G31" s="213" t="s">
        <v>60</v>
      </c>
      <c r="H31" s="205">
        <v>1048</v>
      </c>
      <c r="I31" s="136">
        <f t="shared" si="2"/>
        <v>0</v>
      </c>
      <c r="J31" s="138" t="e">
        <f t="shared" si="3"/>
        <v>#VALUE!</v>
      </c>
    </row>
    <row r="32" spans="1:10" ht="15" hidden="1" customHeight="1" x14ac:dyDescent="0.25">
      <c r="A32" s="130" t="s">
        <v>67</v>
      </c>
      <c r="B32" s="145" t="s">
        <v>68</v>
      </c>
      <c r="C32" s="132" t="s">
        <v>140</v>
      </c>
      <c r="D32" s="133" t="s">
        <v>69</v>
      </c>
      <c r="E32" s="134" t="s">
        <v>60</v>
      </c>
      <c r="F32" s="144"/>
      <c r="G32" s="213" t="s">
        <v>60</v>
      </c>
      <c r="H32" s="205">
        <v>482.15</v>
      </c>
      <c r="I32" s="136">
        <f t="shared" si="2"/>
        <v>0</v>
      </c>
      <c r="J32" s="138" t="e">
        <f t="shared" si="3"/>
        <v>#VALUE!</v>
      </c>
    </row>
    <row r="33" spans="1:13" ht="17.25" hidden="1" customHeight="1" thickBot="1" x14ac:dyDescent="0.3">
      <c r="A33" s="130" t="s">
        <v>70</v>
      </c>
      <c r="B33" s="131" t="s">
        <v>150</v>
      </c>
      <c r="C33" s="132" t="s">
        <v>139</v>
      </c>
      <c r="D33" s="133" t="s">
        <v>71</v>
      </c>
      <c r="E33" s="134" t="s">
        <v>33</v>
      </c>
      <c r="F33" s="135"/>
      <c r="G33" s="213" t="s">
        <v>33</v>
      </c>
      <c r="H33" s="205">
        <v>57.53</v>
      </c>
      <c r="I33" s="136">
        <f t="shared" si="2"/>
        <v>0</v>
      </c>
      <c r="J33" s="138" t="e">
        <f t="shared" si="3"/>
        <v>#VALUE!</v>
      </c>
    </row>
    <row r="34" spans="1:13" s="31" customFormat="1" ht="15.75" hidden="1" customHeight="1" collapsed="1" thickBot="1" x14ac:dyDescent="0.3">
      <c r="A34" s="652">
        <v>2</v>
      </c>
      <c r="B34" s="653"/>
      <c r="C34" s="62"/>
      <c r="D34" s="63" t="s">
        <v>72</v>
      </c>
      <c r="E34" s="64" t="e">
        <f>SUM(E35)</f>
        <v>#VALUE!</v>
      </c>
      <c r="F34" s="65"/>
      <c r="G34" s="211">
        <f>SUM(G35)</f>
        <v>0</v>
      </c>
      <c r="H34" s="64"/>
      <c r="I34" s="66"/>
      <c r="J34" s="67" t="e">
        <f>E34/$H$75</f>
        <v>#VALUE!</v>
      </c>
    </row>
    <row r="35" spans="1:13" s="32" customFormat="1" ht="14.25" hidden="1" customHeight="1" x14ac:dyDescent="0.25">
      <c r="A35" s="648" t="s">
        <v>73</v>
      </c>
      <c r="B35" s="649"/>
      <c r="C35" s="68"/>
      <c r="D35" s="69" t="s">
        <v>72</v>
      </c>
      <c r="E35" s="70" t="e">
        <f>SUM(I36:I55)</f>
        <v>#VALUE!</v>
      </c>
      <c r="F35" s="104"/>
      <c r="G35" s="212">
        <f>SUM(K36:K55)</f>
        <v>0</v>
      </c>
      <c r="H35" s="204"/>
      <c r="I35" s="70"/>
      <c r="J35" s="71" t="e">
        <f>E35/$H$75</f>
        <v>#VALUE!</v>
      </c>
    </row>
    <row r="36" spans="1:13" s="31" customFormat="1" ht="32.25" hidden="1" customHeight="1" x14ac:dyDescent="0.25">
      <c r="A36" s="147" t="s">
        <v>74</v>
      </c>
      <c r="B36" s="148" t="s">
        <v>151</v>
      </c>
      <c r="C36" s="132" t="s">
        <v>139</v>
      </c>
      <c r="D36" s="133" t="s">
        <v>75</v>
      </c>
      <c r="E36" s="134" t="s">
        <v>33</v>
      </c>
      <c r="F36" s="149"/>
      <c r="G36" s="213" t="s">
        <v>33</v>
      </c>
      <c r="H36" s="205">
        <v>1.43</v>
      </c>
      <c r="I36" s="136">
        <f t="shared" ref="I36:I55" si="4">ROUND(IFERROR(F36*H36," - "),2)</f>
        <v>0</v>
      </c>
      <c r="J36" s="137" t="e">
        <f t="shared" ref="J36:J55" si="5">I36/$H$75</f>
        <v>#VALUE!</v>
      </c>
    </row>
    <row r="37" spans="1:13" s="31" customFormat="1" ht="29.25" hidden="1" customHeight="1" x14ac:dyDescent="0.25">
      <c r="A37" s="147" t="s">
        <v>76</v>
      </c>
      <c r="B37" s="150" t="s">
        <v>152</v>
      </c>
      <c r="C37" s="132" t="s">
        <v>139</v>
      </c>
      <c r="D37" s="133" t="s">
        <v>77</v>
      </c>
      <c r="E37" s="134" t="s">
        <v>78</v>
      </c>
      <c r="F37" s="151"/>
      <c r="G37" s="213" t="s">
        <v>78</v>
      </c>
      <c r="H37" s="205">
        <v>26.33</v>
      </c>
      <c r="I37" s="136">
        <f t="shared" si="4"/>
        <v>0</v>
      </c>
      <c r="J37" s="138" t="e">
        <f t="shared" si="5"/>
        <v>#VALUE!</v>
      </c>
    </row>
    <row r="38" spans="1:13" s="31" customFormat="1" ht="29.25" hidden="1" customHeight="1" x14ac:dyDescent="0.25">
      <c r="A38" s="147" t="s">
        <v>186</v>
      </c>
      <c r="B38" s="152" t="s">
        <v>153</v>
      </c>
      <c r="C38" s="153" t="s">
        <v>139</v>
      </c>
      <c r="D38" s="154" t="s">
        <v>79</v>
      </c>
      <c r="E38" s="155" t="s">
        <v>78</v>
      </c>
      <c r="F38" s="151"/>
      <c r="G38" s="215" t="s">
        <v>78</v>
      </c>
      <c r="H38" s="205">
        <v>26.33</v>
      </c>
      <c r="I38" s="156">
        <f t="shared" si="4"/>
        <v>0</v>
      </c>
      <c r="J38" s="157" t="e">
        <f t="shared" si="5"/>
        <v>#VALUE!</v>
      </c>
    </row>
    <row r="39" spans="1:13" s="31" customFormat="1" ht="14.25" hidden="1" x14ac:dyDescent="0.25">
      <c r="A39" s="147" t="s">
        <v>80</v>
      </c>
      <c r="B39" s="158" t="s">
        <v>154</v>
      </c>
      <c r="C39" s="159" t="s">
        <v>139</v>
      </c>
      <c r="D39" s="160" t="s">
        <v>81</v>
      </c>
      <c r="E39" s="161" t="s">
        <v>78</v>
      </c>
      <c r="F39" s="151"/>
      <c r="G39" s="216" t="s">
        <v>78</v>
      </c>
      <c r="H39" s="205">
        <v>6.81</v>
      </c>
      <c r="I39" s="162">
        <f t="shared" si="4"/>
        <v>0</v>
      </c>
      <c r="J39" s="163" t="e">
        <f t="shared" si="5"/>
        <v>#VALUE!</v>
      </c>
    </row>
    <row r="40" spans="1:13" s="31" customFormat="1" ht="14.25" hidden="1" x14ac:dyDescent="0.25">
      <c r="A40" s="147" t="s">
        <v>82</v>
      </c>
      <c r="B40" s="158" t="s">
        <v>155</v>
      </c>
      <c r="C40" s="159" t="s">
        <v>139</v>
      </c>
      <c r="D40" s="160" t="s">
        <v>83</v>
      </c>
      <c r="E40" s="161" t="s">
        <v>84</v>
      </c>
      <c r="F40" s="164"/>
      <c r="G40" s="216" t="s">
        <v>84</v>
      </c>
      <c r="H40" s="205">
        <v>2.4900000000000002</v>
      </c>
      <c r="I40" s="162">
        <f t="shared" si="4"/>
        <v>0</v>
      </c>
      <c r="J40" s="163" t="e">
        <f t="shared" si="5"/>
        <v>#VALUE!</v>
      </c>
    </row>
    <row r="41" spans="1:13" s="31" customFormat="1" ht="25.5" customHeight="1" x14ac:dyDescent="0.25">
      <c r="A41" s="147" t="s">
        <v>186</v>
      </c>
      <c r="B41" s="165" t="s">
        <v>156</v>
      </c>
      <c r="C41" s="192" t="s">
        <v>139</v>
      </c>
      <c r="D41" s="191" t="s">
        <v>85</v>
      </c>
      <c r="E41" s="193" t="s">
        <v>33</v>
      </c>
      <c r="F41" s="190" t="e">
        <f>ROUNDDOWN(Orçamento!#REF!/2,2)</f>
        <v>#REF!</v>
      </c>
      <c r="G41" s="217" t="s">
        <v>33</v>
      </c>
      <c r="H41" s="205">
        <v>24.37</v>
      </c>
      <c r="I41" s="162" t="e">
        <f t="shared" si="4"/>
        <v>#VALUE!</v>
      </c>
      <c r="J41" s="163" t="e">
        <f t="shared" si="5"/>
        <v>#VALUE!</v>
      </c>
      <c r="M41" s="184"/>
    </row>
    <row r="42" spans="1:13" s="31" customFormat="1" ht="25.5" hidden="1" customHeight="1" x14ac:dyDescent="0.25">
      <c r="A42" s="147" t="s">
        <v>86</v>
      </c>
      <c r="B42" s="194" t="s">
        <v>157</v>
      </c>
      <c r="C42" s="192" t="s">
        <v>139</v>
      </c>
      <c r="D42" s="191" t="s">
        <v>87</v>
      </c>
      <c r="E42" s="193" t="s">
        <v>78</v>
      </c>
      <c r="F42" s="190"/>
      <c r="G42" s="217" t="s">
        <v>78</v>
      </c>
      <c r="H42" s="205">
        <v>404.21</v>
      </c>
      <c r="I42" s="162">
        <f t="shared" si="4"/>
        <v>0</v>
      </c>
      <c r="J42" s="163" t="e">
        <f t="shared" si="5"/>
        <v>#VALUE!</v>
      </c>
      <c r="M42" s="184"/>
    </row>
    <row r="43" spans="1:13" s="31" customFormat="1" ht="25.5" customHeight="1" x14ac:dyDescent="0.25">
      <c r="A43" s="147" t="s">
        <v>187</v>
      </c>
      <c r="B43" s="194" t="s">
        <v>158</v>
      </c>
      <c r="C43" s="192" t="s">
        <v>139</v>
      </c>
      <c r="D43" s="191" t="s">
        <v>88</v>
      </c>
      <c r="E43" s="193" t="s">
        <v>45</v>
      </c>
      <c r="F43" s="190">
        <f>ROUNDDOWN(Orçamento!F44/2,2)</f>
        <v>475</v>
      </c>
      <c r="G43" s="217" t="s">
        <v>45</v>
      </c>
      <c r="H43" s="205">
        <v>45.88</v>
      </c>
      <c r="I43" s="162">
        <f t="shared" si="4"/>
        <v>21793</v>
      </c>
      <c r="J43" s="163" t="e">
        <f t="shared" si="5"/>
        <v>#VALUE!</v>
      </c>
      <c r="M43" s="184"/>
    </row>
    <row r="44" spans="1:13" s="31" customFormat="1" ht="25.5" hidden="1" customHeight="1" x14ac:dyDescent="0.25">
      <c r="A44" s="147" t="s">
        <v>89</v>
      </c>
      <c r="B44" s="158" t="s">
        <v>159</v>
      </c>
      <c r="C44" s="192" t="s">
        <v>139</v>
      </c>
      <c r="D44" s="191" t="s">
        <v>90</v>
      </c>
      <c r="E44" s="193" t="s">
        <v>78</v>
      </c>
      <c r="F44" s="190"/>
      <c r="G44" s="217" t="s">
        <v>78</v>
      </c>
      <c r="H44" s="205">
        <v>493.81</v>
      </c>
      <c r="I44" s="162">
        <f t="shared" si="4"/>
        <v>0</v>
      </c>
      <c r="J44" s="163" t="e">
        <f t="shared" si="5"/>
        <v>#VALUE!</v>
      </c>
      <c r="M44" s="184"/>
    </row>
    <row r="45" spans="1:13" s="31" customFormat="1" ht="25.5" hidden="1" customHeight="1" x14ac:dyDescent="0.25">
      <c r="A45" s="147" t="s">
        <v>91</v>
      </c>
      <c r="B45" s="194" t="s">
        <v>160</v>
      </c>
      <c r="C45" s="192" t="s">
        <v>139</v>
      </c>
      <c r="D45" s="191" t="s">
        <v>92</v>
      </c>
      <c r="E45" s="193" t="s">
        <v>33</v>
      </c>
      <c r="F45" s="190"/>
      <c r="G45" s="217" t="s">
        <v>33</v>
      </c>
      <c r="H45" s="205">
        <v>7.47</v>
      </c>
      <c r="I45" s="162">
        <f t="shared" si="4"/>
        <v>0</v>
      </c>
      <c r="J45" s="163" t="e">
        <f t="shared" si="5"/>
        <v>#VALUE!</v>
      </c>
      <c r="M45" s="184"/>
    </row>
    <row r="46" spans="1:13" s="31" customFormat="1" ht="25.5" hidden="1" customHeight="1" x14ac:dyDescent="0.25">
      <c r="A46" s="147" t="s">
        <v>93</v>
      </c>
      <c r="B46" s="194" t="s">
        <v>161</v>
      </c>
      <c r="C46" s="192" t="s">
        <v>139</v>
      </c>
      <c r="D46" s="191" t="s">
        <v>94</v>
      </c>
      <c r="E46" s="193" t="s">
        <v>33</v>
      </c>
      <c r="F46" s="190"/>
      <c r="G46" s="217" t="s">
        <v>33</v>
      </c>
      <c r="H46" s="205">
        <v>15.32</v>
      </c>
      <c r="I46" s="162">
        <f t="shared" si="4"/>
        <v>0</v>
      </c>
      <c r="J46" s="163" t="e">
        <f t="shared" si="5"/>
        <v>#VALUE!</v>
      </c>
      <c r="M46" s="184"/>
    </row>
    <row r="47" spans="1:13" s="31" customFormat="1" ht="25.5" customHeight="1" x14ac:dyDescent="0.25">
      <c r="A47" s="147" t="s">
        <v>188</v>
      </c>
      <c r="B47" s="194" t="s">
        <v>162</v>
      </c>
      <c r="C47" s="192" t="s">
        <v>139</v>
      </c>
      <c r="D47" s="191" t="s">
        <v>141</v>
      </c>
      <c r="E47" s="193" t="s">
        <v>78</v>
      </c>
      <c r="F47" s="190">
        <f>ROUNDDOWN(Orçamento!F50/2,2)</f>
        <v>4510.07</v>
      </c>
      <c r="G47" s="217" t="s">
        <v>78</v>
      </c>
      <c r="H47" s="205">
        <v>1222.26</v>
      </c>
      <c r="I47" s="162">
        <f t="shared" si="4"/>
        <v>5512478.1600000001</v>
      </c>
      <c r="J47" s="163" t="e">
        <f t="shared" si="5"/>
        <v>#VALUE!</v>
      </c>
      <c r="K47" s="94"/>
      <c r="M47" s="185"/>
    </row>
    <row r="48" spans="1:13" s="31" customFormat="1" ht="25.5" hidden="1" customHeight="1" x14ac:dyDescent="0.25">
      <c r="A48" s="147" t="s">
        <v>95</v>
      </c>
      <c r="B48" s="194" t="s">
        <v>163</v>
      </c>
      <c r="C48" s="192" t="s">
        <v>139</v>
      </c>
      <c r="D48" s="191" t="s">
        <v>142</v>
      </c>
      <c r="E48" s="193" t="s">
        <v>78</v>
      </c>
      <c r="F48" s="190"/>
      <c r="G48" s="217" t="s">
        <v>78</v>
      </c>
      <c r="H48" s="205">
        <v>17.170000000000002</v>
      </c>
      <c r="I48" s="162">
        <f t="shared" si="4"/>
        <v>0</v>
      </c>
      <c r="J48" s="163" t="e">
        <f t="shared" si="5"/>
        <v>#VALUE!</v>
      </c>
      <c r="M48" s="185"/>
    </row>
    <row r="49" spans="1:13" s="31" customFormat="1" ht="25.5" hidden="1" customHeight="1" x14ac:dyDescent="0.25">
      <c r="A49" s="147" t="s">
        <v>97</v>
      </c>
      <c r="B49" s="194" t="s">
        <v>164</v>
      </c>
      <c r="C49" s="192" t="s">
        <v>139</v>
      </c>
      <c r="D49" s="191" t="s">
        <v>143</v>
      </c>
      <c r="E49" s="193" t="s">
        <v>84</v>
      </c>
      <c r="F49" s="190"/>
      <c r="G49" s="217" t="s">
        <v>84</v>
      </c>
      <c r="H49" s="205">
        <v>3.04</v>
      </c>
      <c r="I49" s="162">
        <f t="shared" si="4"/>
        <v>0</v>
      </c>
      <c r="J49" s="163" t="e">
        <f t="shared" si="5"/>
        <v>#VALUE!</v>
      </c>
      <c r="M49" s="185"/>
    </row>
    <row r="50" spans="1:13" s="31" customFormat="1" ht="25.5" customHeight="1" x14ac:dyDescent="0.25">
      <c r="A50" s="147" t="s">
        <v>189</v>
      </c>
      <c r="B50" s="158" t="s">
        <v>183</v>
      </c>
      <c r="C50" s="192" t="s">
        <v>139</v>
      </c>
      <c r="D50" s="191" t="s">
        <v>182</v>
      </c>
      <c r="E50" s="193" t="s">
        <v>78</v>
      </c>
      <c r="F50" s="190">
        <f>ROUNDDOWN(Orçamento!F53/2,2)</f>
        <v>676.51</v>
      </c>
      <c r="G50" s="217" t="s">
        <v>78</v>
      </c>
      <c r="H50" s="205">
        <v>1802.93</v>
      </c>
      <c r="I50" s="162">
        <f t="shared" si="4"/>
        <v>1219700.17</v>
      </c>
      <c r="J50" s="163" t="e">
        <f t="shared" si="5"/>
        <v>#VALUE!</v>
      </c>
      <c r="M50" s="185"/>
    </row>
    <row r="51" spans="1:13" s="31" customFormat="1" ht="25.5" hidden="1" customHeight="1" x14ac:dyDescent="0.25">
      <c r="A51" s="147" t="s">
        <v>100</v>
      </c>
      <c r="B51" s="158" t="s">
        <v>165</v>
      </c>
      <c r="C51" s="192" t="s">
        <v>139</v>
      </c>
      <c r="D51" s="191" t="s">
        <v>96</v>
      </c>
      <c r="E51" s="193" t="s">
        <v>78</v>
      </c>
      <c r="F51" s="190"/>
      <c r="G51" s="217" t="s">
        <v>78</v>
      </c>
      <c r="H51" s="205">
        <v>17.170000000000002</v>
      </c>
      <c r="I51" s="162">
        <f t="shared" si="4"/>
        <v>0</v>
      </c>
      <c r="J51" s="163" t="e">
        <f t="shared" si="5"/>
        <v>#VALUE!</v>
      </c>
      <c r="M51" s="185"/>
    </row>
    <row r="52" spans="1:13" s="31" customFormat="1" ht="25.5" hidden="1" customHeight="1" x14ac:dyDescent="0.25">
      <c r="A52" s="147" t="s">
        <v>101</v>
      </c>
      <c r="B52" s="158" t="s">
        <v>166</v>
      </c>
      <c r="C52" s="192" t="s">
        <v>139</v>
      </c>
      <c r="D52" s="191" t="s">
        <v>98</v>
      </c>
      <c r="E52" s="193" t="s">
        <v>84</v>
      </c>
      <c r="F52" s="190"/>
      <c r="G52" s="217" t="s">
        <v>84</v>
      </c>
      <c r="H52" s="205">
        <v>3.04</v>
      </c>
      <c r="I52" s="162">
        <f t="shared" si="4"/>
        <v>0</v>
      </c>
      <c r="J52" s="163" t="e">
        <f t="shared" si="5"/>
        <v>#VALUE!</v>
      </c>
      <c r="M52" s="185"/>
    </row>
    <row r="53" spans="1:13" s="31" customFormat="1" ht="25.5" customHeight="1" x14ac:dyDescent="0.25">
      <c r="A53" s="147" t="s">
        <v>190</v>
      </c>
      <c r="B53" s="194" t="s">
        <v>167</v>
      </c>
      <c r="C53" s="192" t="s">
        <v>139</v>
      </c>
      <c r="D53" s="191" t="s">
        <v>99</v>
      </c>
      <c r="E53" s="193" t="s">
        <v>78</v>
      </c>
      <c r="F53" s="190" t="e">
        <f>ROUNDDOWN(Orçamento!#REF!/2,2)</f>
        <v>#REF!</v>
      </c>
      <c r="G53" s="217" t="s">
        <v>78</v>
      </c>
      <c r="H53" s="205">
        <v>594.66999999999996</v>
      </c>
      <c r="I53" s="162" t="e">
        <f t="shared" si="4"/>
        <v>#VALUE!</v>
      </c>
      <c r="J53" s="163" t="e">
        <f t="shared" si="5"/>
        <v>#VALUE!</v>
      </c>
      <c r="M53" s="185"/>
    </row>
    <row r="54" spans="1:13" s="31" customFormat="1" ht="25.5" customHeight="1" x14ac:dyDescent="0.25">
      <c r="A54" s="147" t="s">
        <v>191</v>
      </c>
      <c r="B54" s="194" t="s">
        <v>168</v>
      </c>
      <c r="C54" s="192" t="s">
        <v>139</v>
      </c>
      <c r="D54" s="191" t="s">
        <v>144</v>
      </c>
      <c r="E54" s="193" t="s">
        <v>78</v>
      </c>
      <c r="F54" s="190" t="e">
        <f>ROUNDDOWN(Orçamento!#REF!/2,2)</f>
        <v>#REF!</v>
      </c>
      <c r="G54" s="217" t="s">
        <v>78</v>
      </c>
      <c r="H54" s="205">
        <v>177.67</v>
      </c>
      <c r="I54" s="162" t="e">
        <f t="shared" si="4"/>
        <v>#VALUE!</v>
      </c>
      <c r="J54" s="163" t="e">
        <f t="shared" si="5"/>
        <v>#VALUE!</v>
      </c>
      <c r="M54" s="185"/>
    </row>
    <row r="55" spans="1:13" s="31" customFormat="1" ht="56.1" customHeight="1" thickBot="1" x14ac:dyDescent="0.3">
      <c r="A55" s="147" t="s">
        <v>192</v>
      </c>
      <c r="B55" s="194" t="s">
        <v>169</v>
      </c>
      <c r="C55" s="192" t="s">
        <v>139</v>
      </c>
      <c r="D55" s="191" t="s">
        <v>102</v>
      </c>
      <c r="E55" s="193" t="s">
        <v>78</v>
      </c>
      <c r="F55" s="190" t="e">
        <f>ROUNDDOWN(Orçamento!#REF!/2,2)</f>
        <v>#REF!</v>
      </c>
      <c r="G55" s="217" t="s">
        <v>78</v>
      </c>
      <c r="H55" s="205">
        <v>639.29999999999995</v>
      </c>
      <c r="I55" s="162" t="e">
        <f t="shared" si="4"/>
        <v>#VALUE!</v>
      </c>
      <c r="J55" s="163" t="e">
        <f t="shared" si="5"/>
        <v>#VALUE!</v>
      </c>
      <c r="M55" s="185"/>
    </row>
    <row r="56" spans="1:13" ht="15.75" hidden="1" customHeight="1" thickBot="1" x14ac:dyDescent="0.3">
      <c r="A56" s="650">
        <v>3</v>
      </c>
      <c r="B56" s="651"/>
      <c r="C56" s="62"/>
      <c r="D56" s="76" t="s">
        <v>103</v>
      </c>
      <c r="E56" s="77">
        <f>SUM(E57)</f>
        <v>0</v>
      </c>
      <c r="F56" s="166"/>
      <c r="G56" s="218">
        <f>SUM(G57)</f>
        <v>0</v>
      </c>
      <c r="H56" s="77"/>
      <c r="I56" s="167"/>
      <c r="J56" s="168" t="e">
        <f>E56/$H$75</f>
        <v>#VALUE!</v>
      </c>
    </row>
    <row r="57" spans="1:13" ht="12.75" hidden="1" customHeight="1" x14ac:dyDescent="0.25">
      <c r="A57" s="654" t="s">
        <v>104</v>
      </c>
      <c r="B57" s="655"/>
      <c r="C57" s="68"/>
      <c r="D57" s="69" t="s">
        <v>103</v>
      </c>
      <c r="E57" s="70">
        <f>SUM(I58:I67)</f>
        <v>0</v>
      </c>
      <c r="F57" s="104"/>
      <c r="G57" s="212">
        <f>SUM(K58:K67)</f>
        <v>0</v>
      </c>
      <c r="H57" s="204"/>
      <c r="I57" s="70"/>
      <c r="J57" s="71" t="e">
        <f>E57/$H$75</f>
        <v>#VALUE!</v>
      </c>
    </row>
    <row r="58" spans="1:13" ht="15.75" hidden="1" thickBot="1" x14ac:dyDescent="0.3">
      <c r="A58" s="147" t="s">
        <v>105</v>
      </c>
      <c r="B58" s="169" t="s">
        <v>170</v>
      </c>
      <c r="C58" s="132" t="s">
        <v>139</v>
      </c>
      <c r="D58" s="133" t="s">
        <v>106</v>
      </c>
      <c r="E58" s="134" t="s">
        <v>78</v>
      </c>
      <c r="F58" s="170"/>
      <c r="G58" s="213" t="s">
        <v>78</v>
      </c>
      <c r="H58" s="205">
        <v>13.46</v>
      </c>
      <c r="I58" s="136">
        <f t="shared" ref="I58:I67" si="6">ROUND(IFERROR(F58*H58," - "),2)</f>
        <v>0</v>
      </c>
      <c r="J58" s="137" t="e">
        <f t="shared" ref="J58:J67" si="7">I58/$H$75</f>
        <v>#VALUE!</v>
      </c>
    </row>
    <row r="59" spans="1:13" ht="15.75" hidden="1" thickBot="1" x14ac:dyDescent="0.3">
      <c r="A59" s="147" t="s">
        <v>107</v>
      </c>
      <c r="B59" s="171" t="s">
        <v>171</v>
      </c>
      <c r="C59" s="132" t="s">
        <v>139</v>
      </c>
      <c r="D59" s="133" t="s">
        <v>108</v>
      </c>
      <c r="E59" s="134" t="s">
        <v>78</v>
      </c>
      <c r="F59" s="135"/>
      <c r="G59" s="213" t="s">
        <v>78</v>
      </c>
      <c r="H59" s="205">
        <v>11.05</v>
      </c>
      <c r="I59" s="136">
        <f t="shared" si="6"/>
        <v>0</v>
      </c>
      <c r="J59" s="138" t="e">
        <f t="shared" si="7"/>
        <v>#VALUE!</v>
      </c>
    </row>
    <row r="60" spans="1:13" ht="12.75" hidden="1" customHeight="1" x14ac:dyDescent="0.25">
      <c r="A60" s="147" t="s">
        <v>109</v>
      </c>
      <c r="B60" s="171" t="s">
        <v>172</v>
      </c>
      <c r="C60" s="132" t="s">
        <v>139</v>
      </c>
      <c r="D60" s="133" t="s">
        <v>110</v>
      </c>
      <c r="E60" s="134" t="s">
        <v>33</v>
      </c>
      <c r="F60" s="135"/>
      <c r="G60" s="213" t="s">
        <v>33</v>
      </c>
      <c r="H60" s="205">
        <v>57.87</v>
      </c>
      <c r="I60" s="136">
        <f>ROUND(IFERROR(F60*H60," - "),2)</f>
        <v>0</v>
      </c>
      <c r="J60" s="138" t="e">
        <f>I60/$H$75</f>
        <v>#VALUE!</v>
      </c>
    </row>
    <row r="61" spans="1:13" ht="12.75" hidden="1" customHeight="1" x14ac:dyDescent="0.25">
      <c r="A61" s="147" t="s">
        <v>111</v>
      </c>
      <c r="B61" s="171" t="s">
        <v>173</v>
      </c>
      <c r="C61" s="132" t="s">
        <v>139</v>
      </c>
      <c r="D61" s="133" t="s">
        <v>112</v>
      </c>
      <c r="E61" s="134" t="s">
        <v>78</v>
      </c>
      <c r="F61" s="135"/>
      <c r="G61" s="213" t="s">
        <v>78</v>
      </c>
      <c r="H61" s="205">
        <v>171.24</v>
      </c>
      <c r="I61" s="136">
        <f t="shared" si="6"/>
        <v>0</v>
      </c>
      <c r="J61" s="138" t="e">
        <f t="shared" si="7"/>
        <v>#VALUE!</v>
      </c>
    </row>
    <row r="62" spans="1:13" ht="15.75" hidden="1" thickBot="1" x14ac:dyDescent="0.3">
      <c r="A62" s="147" t="s">
        <v>113</v>
      </c>
      <c r="B62" s="171" t="s">
        <v>174</v>
      </c>
      <c r="C62" s="132" t="s">
        <v>139</v>
      </c>
      <c r="D62" s="133" t="s">
        <v>114</v>
      </c>
      <c r="E62" s="134" t="s">
        <v>45</v>
      </c>
      <c r="F62" s="135"/>
      <c r="G62" s="213" t="s">
        <v>45</v>
      </c>
      <c r="H62" s="205">
        <v>103.09</v>
      </c>
      <c r="I62" s="136">
        <f t="shared" si="6"/>
        <v>0</v>
      </c>
      <c r="J62" s="138" t="e">
        <f t="shared" si="7"/>
        <v>#VALUE!</v>
      </c>
    </row>
    <row r="63" spans="1:13" ht="15.75" hidden="1" thickBot="1" x14ac:dyDescent="0.3">
      <c r="A63" s="147" t="s">
        <v>115</v>
      </c>
      <c r="B63" s="171" t="s">
        <v>175</v>
      </c>
      <c r="C63" s="132" t="s">
        <v>139</v>
      </c>
      <c r="D63" s="133" t="s">
        <v>116</v>
      </c>
      <c r="E63" s="134" t="s">
        <v>45</v>
      </c>
      <c r="F63" s="135"/>
      <c r="G63" s="213" t="s">
        <v>45</v>
      </c>
      <c r="H63" s="205">
        <v>165.81</v>
      </c>
      <c r="I63" s="136">
        <f t="shared" si="6"/>
        <v>0</v>
      </c>
      <c r="J63" s="138" t="e">
        <f t="shared" si="7"/>
        <v>#VALUE!</v>
      </c>
    </row>
    <row r="64" spans="1:13" ht="12.75" hidden="1" customHeight="1" x14ac:dyDescent="0.25">
      <c r="A64" s="147" t="s">
        <v>117</v>
      </c>
      <c r="B64" s="172" t="s">
        <v>176</v>
      </c>
      <c r="C64" s="132" t="s">
        <v>139</v>
      </c>
      <c r="D64" s="133" t="s">
        <v>118</v>
      </c>
      <c r="E64" s="134" t="s">
        <v>37</v>
      </c>
      <c r="F64" s="135"/>
      <c r="G64" s="213" t="s">
        <v>37</v>
      </c>
      <c r="H64" s="205">
        <v>4278.9399999999996</v>
      </c>
      <c r="I64" s="136">
        <f t="shared" si="6"/>
        <v>0</v>
      </c>
      <c r="J64" s="138" t="e">
        <f t="shared" si="7"/>
        <v>#VALUE!</v>
      </c>
    </row>
    <row r="65" spans="1:10" ht="15.75" hidden="1" thickBot="1" x14ac:dyDescent="0.3">
      <c r="A65" s="147" t="s">
        <v>119</v>
      </c>
      <c r="B65" s="172" t="s">
        <v>177</v>
      </c>
      <c r="C65" s="132" t="s">
        <v>139</v>
      </c>
      <c r="D65" s="133" t="s">
        <v>120</v>
      </c>
      <c r="E65" s="134" t="s">
        <v>37</v>
      </c>
      <c r="F65" s="135"/>
      <c r="G65" s="213" t="s">
        <v>37</v>
      </c>
      <c r="H65" s="205">
        <v>109.19</v>
      </c>
      <c r="I65" s="136">
        <f t="shared" si="6"/>
        <v>0</v>
      </c>
      <c r="J65" s="138" t="e">
        <f t="shared" si="7"/>
        <v>#VALUE!</v>
      </c>
    </row>
    <row r="66" spans="1:10" ht="26.25" hidden="1" thickBot="1" x14ac:dyDescent="0.3">
      <c r="A66" s="147" t="s">
        <v>121</v>
      </c>
      <c r="B66" s="172" t="s">
        <v>178</v>
      </c>
      <c r="C66" s="132" t="s">
        <v>139</v>
      </c>
      <c r="D66" s="133" t="s">
        <v>122</v>
      </c>
      <c r="E66" s="134" t="s">
        <v>37</v>
      </c>
      <c r="F66" s="135"/>
      <c r="G66" s="213" t="s">
        <v>37</v>
      </c>
      <c r="H66" s="205">
        <v>315.39999999999998</v>
      </c>
      <c r="I66" s="136">
        <f t="shared" si="6"/>
        <v>0</v>
      </c>
      <c r="J66" s="138" t="e">
        <f t="shared" si="7"/>
        <v>#VALUE!</v>
      </c>
    </row>
    <row r="67" spans="1:10" ht="12.75" hidden="1" customHeight="1" thickBot="1" x14ac:dyDescent="0.3">
      <c r="A67" s="147" t="s">
        <v>123</v>
      </c>
      <c r="B67" s="172" t="s">
        <v>179</v>
      </c>
      <c r="C67" s="132" t="s">
        <v>139</v>
      </c>
      <c r="D67" s="133" t="s">
        <v>124</v>
      </c>
      <c r="E67" s="134" t="s">
        <v>37</v>
      </c>
      <c r="F67" s="135"/>
      <c r="G67" s="213" t="s">
        <v>37</v>
      </c>
      <c r="H67" s="205">
        <v>3371.77</v>
      </c>
      <c r="I67" s="136">
        <f t="shared" si="6"/>
        <v>0</v>
      </c>
      <c r="J67" s="138" t="e">
        <f t="shared" si="7"/>
        <v>#VALUE!</v>
      </c>
    </row>
    <row r="68" spans="1:10" ht="15.75" hidden="1" thickBot="1" x14ac:dyDescent="0.3">
      <c r="A68" s="650">
        <v>4</v>
      </c>
      <c r="B68" s="651"/>
      <c r="C68" s="62"/>
      <c r="D68" s="76" t="s">
        <v>125</v>
      </c>
      <c r="E68" s="77">
        <f>SUM(E69)</f>
        <v>0</v>
      </c>
      <c r="F68" s="166"/>
      <c r="G68" s="218">
        <f>SUM(G69)</f>
        <v>0</v>
      </c>
      <c r="H68" s="77"/>
      <c r="I68" s="167"/>
      <c r="J68" s="168" t="e">
        <f>E68/$H$75</f>
        <v>#VALUE!</v>
      </c>
    </row>
    <row r="69" spans="1:10" ht="12.75" hidden="1" customHeight="1" x14ac:dyDescent="0.25">
      <c r="A69" s="654" t="s">
        <v>126</v>
      </c>
      <c r="B69" s="655"/>
      <c r="C69" s="68"/>
      <c r="D69" s="69" t="s">
        <v>127</v>
      </c>
      <c r="E69" s="70">
        <f>SUM(I70:I70)</f>
        <v>0</v>
      </c>
      <c r="F69" s="104"/>
      <c r="G69" s="212">
        <f>SUM(K70:K70)</f>
        <v>0</v>
      </c>
      <c r="H69" s="204"/>
      <c r="I69" s="70"/>
      <c r="J69" s="71" t="e">
        <f>E69/$H$75</f>
        <v>#VALUE!</v>
      </c>
    </row>
    <row r="70" spans="1:10" ht="15.75" hidden="1" customHeight="1" thickBot="1" x14ac:dyDescent="0.3">
      <c r="A70" s="173" t="s">
        <v>128</v>
      </c>
      <c r="B70" s="174" t="s">
        <v>146</v>
      </c>
      <c r="C70" s="132" t="s">
        <v>147</v>
      </c>
      <c r="D70" s="133" t="s">
        <v>129</v>
      </c>
      <c r="E70" s="134" t="s">
        <v>130</v>
      </c>
      <c r="F70" s="175"/>
      <c r="G70" s="213" t="s">
        <v>130</v>
      </c>
      <c r="H70" s="205">
        <v>93.37</v>
      </c>
      <c r="I70" s="136">
        <f>ROUND(IFERROR(F70*H70," - "),2)</f>
        <v>0</v>
      </c>
      <c r="J70" s="137" t="e">
        <f>I70/$H$75</f>
        <v>#VALUE!</v>
      </c>
    </row>
    <row r="71" spans="1:10" ht="15.75" hidden="1" thickBot="1" x14ac:dyDescent="0.3">
      <c r="A71" s="650">
        <v>5</v>
      </c>
      <c r="B71" s="651"/>
      <c r="C71" s="62"/>
      <c r="D71" s="76" t="s">
        <v>131</v>
      </c>
      <c r="E71" s="77">
        <f>SUM(E72)</f>
        <v>0</v>
      </c>
      <c r="F71" s="166"/>
      <c r="G71" s="218">
        <f>SUM(G72)</f>
        <v>0</v>
      </c>
      <c r="H71" s="77"/>
      <c r="I71" s="167"/>
      <c r="J71" s="168" t="e">
        <f>E71/$H$75</f>
        <v>#VALUE!</v>
      </c>
    </row>
    <row r="72" spans="1:10" ht="12.75" hidden="1" customHeight="1" x14ac:dyDescent="0.25">
      <c r="A72" s="654" t="s">
        <v>132</v>
      </c>
      <c r="B72" s="655"/>
      <c r="C72" s="68"/>
      <c r="D72" s="69" t="s">
        <v>131</v>
      </c>
      <c r="E72" s="70">
        <f>SUM(I73:I74)</f>
        <v>0</v>
      </c>
      <c r="F72" s="104"/>
      <c r="G72" s="212">
        <f>SUM(K73:K74)</f>
        <v>0</v>
      </c>
      <c r="H72" s="204"/>
      <c r="I72" s="70"/>
      <c r="J72" s="71" t="e">
        <f>E72/$H$75</f>
        <v>#VALUE!</v>
      </c>
    </row>
    <row r="73" spans="1:10" ht="12.75" hidden="1" customHeight="1" x14ac:dyDescent="0.25">
      <c r="A73" s="147" t="s">
        <v>133</v>
      </c>
      <c r="B73" s="172" t="s">
        <v>180</v>
      </c>
      <c r="C73" s="132" t="s">
        <v>139</v>
      </c>
      <c r="D73" s="133" t="s">
        <v>134</v>
      </c>
      <c r="E73" s="134" t="s">
        <v>33</v>
      </c>
      <c r="F73" s="135"/>
      <c r="G73" s="213" t="s">
        <v>33</v>
      </c>
      <c r="H73" s="205">
        <v>5.73</v>
      </c>
      <c r="I73" s="136">
        <f>ROUND(IFERROR(F73*H73," - "),2)</f>
        <v>0</v>
      </c>
      <c r="J73" s="138" t="e">
        <f>I73/$H$75</f>
        <v>#VALUE!</v>
      </c>
    </row>
    <row r="74" spans="1:10" ht="12.75" hidden="1" customHeight="1" thickBot="1" x14ac:dyDescent="0.3">
      <c r="A74" s="147" t="s">
        <v>135</v>
      </c>
      <c r="B74" s="172" t="s">
        <v>181</v>
      </c>
      <c r="C74" s="132" t="s">
        <v>139</v>
      </c>
      <c r="D74" s="133" t="s">
        <v>136</v>
      </c>
      <c r="E74" s="134" t="s">
        <v>33</v>
      </c>
      <c r="F74" s="135"/>
      <c r="G74" s="213" t="s">
        <v>33</v>
      </c>
      <c r="H74" s="205">
        <v>18.100000000000001</v>
      </c>
      <c r="I74" s="136">
        <f>ROUND(IFERROR(F74*H74," - "),2)</f>
        <v>0</v>
      </c>
      <c r="J74" s="138" t="e">
        <f>I74/$H$75</f>
        <v>#VALUE!</v>
      </c>
    </row>
    <row r="75" spans="1:10" s="38" customFormat="1" ht="30" customHeight="1" thickBot="1" x14ac:dyDescent="0.3">
      <c r="A75" s="659"/>
      <c r="B75" s="660"/>
      <c r="C75" s="660"/>
      <c r="D75" s="660"/>
      <c r="E75" s="660"/>
      <c r="F75" s="660"/>
      <c r="G75" s="661"/>
      <c r="H75" s="658" t="e">
        <f>ROUND(SUM(E71,E68,E56,E34,E15),2)</f>
        <v>#VALUE!</v>
      </c>
      <c r="I75" s="583"/>
      <c r="J75" s="177" t="e">
        <f>SUM(I17:I74)/H75</f>
        <v>#VALUE!</v>
      </c>
    </row>
    <row r="76" spans="1:10" s="38" customFormat="1" ht="19.5" hidden="1" customHeight="1" thickBot="1" x14ac:dyDescent="0.3">
      <c r="A76" s="33" t="s">
        <v>137</v>
      </c>
      <c r="B76" s="34"/>
      <c r="C76" s="34"/>
      <c r="D76" s="35"/>
      <c r="E76" s="36"/>
      <c r="F76" s="178">
        <v>0.2823</v>
      </c>
      <c r="G76" s="36"/>
      <c r="H76" s="583" t="e">
        <f>ROUND(H75*(1+F76),2)</f>
        <v>#VALUE!</v>
      </c>
      <c r="I76" s="583"/>
      <c r="J76" s="177" t="e">
        <f>SUM(I17:I74)*F76/H76</f>
        <v>#VALUE!</v>
      </c>
    </row>
    <row r="77" spans="1:10" ht="15.75" hidden="1" x14ac:dyDescent="0.25">
      <c r="A77" s="39" t="s">
        <v>185</v>
      </c>
      <c r="B77" s="40"/>
      <c r="C77" s="40"/>
      <c r="D77" s="41"/>
      <c r="E77" s="42"/>
      <c r="F77" s="106"/>
      <c r="G77" s="42"/>
      <c r="H77" s="107"/>
      <c r="I77" s="43"/>
      <c r="J77" s="44"/>
    </row>
    <row r="78" spans="1:10" ht="38.25" hidden="1" customHeight="1" x14ac:dyDescent="0.25">
      <c r="A78" s="39"/>
      <c r="B78" s="40"/>
      <c r="C78" s="40"/>
      <c r="D78" s="41"/>
      <c r="E78" s="42"/>
      <c r="F78" s="106"/>
      <c r="G78" s="42"/>
      <c r="H78" s="107"/>
      <c r="I78" s="43"/>
      <c r="J78" s="44"/>
    </row>
    <row r="79" spans="1:10" ht="15" customHeight="1" x14ac:dyDescent="0.25">
      <c r="A79" s="45"/>
      <c r="B79" s="45"/>
      <c r="C79" s="46"/>
      <c r="D79" s="47"/>
      <c r="E79" s="48"/>
      <c r="F79" s="108"/>
      <c r="G79" s="48"/>
      <c r="H79" s="31"/>
      <c r="I79" s="95"/>
      <c r="J79" s="48"/>
    </row>
    <row r="80" spans="1:10" ht="18" customHeight="1" x14ac:dyDescent="0.25">
      <c r="A80" s="49"/>
      <c r="B80" s="49"/>
      <c r="C80" s="49"/>
      <c r="D80" s="179"/>
      <c r="E80" s="180"/>
      <c r="F80" s="180"/>
      <c r="G80" s="180"/>
      <c r="I80" s="189"/>
      <c r="J80" s="48"/>
    </row>
    <row r="81" spans="1:10" ht="15.75" customHeight="1" x14ac:dyDescent="0.25">
      <c r="A81" s="51"/>
      <c r="B81" s="179"/>
      <c r="C81" s="179"/>
      <c r="D81" s="52"/>
      <c r="E81" s="52"/>
      <c r="F81" s="109"/>
      <c r="G81" s="52"/>
      <c r="H81" s="110"/>
      <c r="I81" s="96"/>
    </row>
    <row r="82" spans="1:10" ht="15" customHeight="1" x14ac:dyDescent="0.25">
      <c r="A82" s="51"/>
      <c r="B82" s="179"/>
      <c r="C82" s="179"/>
      <c r="D82" s="54"/>
      <c r="E82" s="54"/>
      <c r="F82" s="111"/>
      <c r="G82" s="54"/>
      <c r="H82" s="110"/>
      <c r="I82" s="97"/>
      <c r="J82" s="48"/>
    </row>
    <row r="83" spans="1:10" ht="15" customHeight="1" x14ac:dyDescent="0.25">
      <c r="A83" s="51"/>
      <c r="B83" s="179"/>
      <c r="C83" s="179"/>
      <c r="D83" s="48"/>
      <c r="E83" s="54"/>
      <c r="F83" s="111"/>
      <c r="G83" s="54"/>
      <c r="H83" s="112"/>
      <c r="I83" s="97"/>
      <c r="J83" s="48"/>
    </row>
    <row r="84" spans="1:10" ht="12.75" customHeight="1" x14ac:dyDescent="0.25">
      <c r="A84" s="179"/>
      <c r="B84" s="179"/>
      <c r="C84" s="179"/>
      <c r="D84" s="116"/>
      <c r="E84" s="181"/>
      <c r="F84" s="180"/>
      <c r="G84" s="181"/>
      <c r="H84" s="116"/>
      <c r="I84" s="182"/>
      <c r="J84" s="118"/>
    </row>
    <row r="85" spans="1:10" ht="12.75" customHeight="1" x14ac:dyDescent="0.25">
      <c r="I85" s="183"/>
    </row>
    <row r="86" spans="1:10" ht="16.5" customHeight="1" x14ac:dyDescent="0.25">
      <c r="I86" s="55"/>
    </row>
    <row r="87" spans="1:10" ht="16.5" customHeight="1" x14ac:dyDescent="0.25">
      <c r="D87" s="58"/>
      <c r="E87" s="59"/>
      <c r="F87" s="113"/>
      <c r="G87" s="59"/>
      <c r="H87" s="114"/>
      <c r="I87" s="59"/>
    </row>
    <row r="88" spans="1:10" ht="16.5" customHeight="1" x14ac:dyDescent="0.25">
      <c r="D88" s="48"/>
      <c r="E88" s="60"/>
      <c r="F88" s="115"/>
      <c r="G88" s="60"/>
      <c r="H88" s="112"/>
      <c r="I88" s="60"/>
    </row>
    <row r="89" spans="1:10" ht="16.5" customHeight="1" x14ac:dyDescent="0.25">
      <c r="D89" s="48"/>
      <c r="E89" s="60"/>
      <c r="F89" s="115"/>
      <c r="G89" s="60"/>
      <c r="H89" s="112"/>
      <c r="I89" s="60"/>
    </row>
    <row r="90" spans="1:10" ht="16.5" customHeight="1" x14ac:dyDescent="0.25">
      <c r="I90" s="55"/>
    </row>
    <row r="91" spans="1:10" ht="16.5" customHeight="1" x14ac:dyDescent="0.25">
      <c r="F91" s="109"/>
      <c r="H91" s="114"/>
      <c r="I91" s="61"/>
    </row>
    <row r="92" spans="1:10" ht="16.5" customHeight="1" x14ac:dyDescent="0.25">
      <c r="F92" s="111"/>
      <c r="H92" s="112"/>
      <c r="I92" s="60"/>
    </row>
    <row r="93" spans="1:10" ht="16.5" customHeight="1" x14ac:dyDescent="0.25">
      <c r="F93" s="111"/>
      <c r="H93" s="112"/>
      <c r="I93" s="60"/>
    </row>
    <row r="94" spans="1:10" ht="16.5" customHeight="1" x14ac:dyDescent="0.25">
      <c r="I94" s="61"/>
    </row>
    <row r="110" spans="3:10" ht="16.5" customHeight="1" x14ac:dyDescent="0.25">
      <c r="C110" s="117"/>
      <c r="D110" s="116"/>
      <c r="E110" s="118"/>
      <c r="G110" s="118"/>
      <c r="H110" s="119"/>
      <c r="I110" s="120"/>
      <c r="J110" s="117"/>
    </row>
    <row r="111" spans="3:10" ht="16.5" customHeight="1" x14ac:dyDescent="0.25">
      <c r="C111" s="117"/>
      <c r="D111" s="116"/>
      <c r="E111" s="118"/>
      <c r="G111" s="118"/>
      <c r="H111" s="119"/>
      <c r="I111" s="120"/>
      <c r="J111" s="117"/>
    </row>
    <row r="112" spans="3:10" ht="16.5" customHeight="1" x14ac:dyDescent="0.25">
      <c r="C112" s="117"/>
      <c r="D112" s="116"/>
      <c r="E112" s="118"/>
      <c r="G112" s="118"/>
      <c r="H112" s="119"/>
      <c r="I112" s="120"/>
      <c r="J112" s="117"/>
    </row>
    <row r="113" spans="3:10" ht="16.5" customHeight="1" x14ac:dyDescent="0.25">
      <c r="C113" s="117"/>
      <c r="D113" s="116"/>
      <c r="E113" s="118"/>
      <c r="G113" s="118"/>
      <c r="H113" s="119"/>
      <c r="I113" s="120"/>
      <c r="J113" s="117"/>
    </row>
    <row r="114" spans="3:10" ht="16.5" customHeight="1" x14ac:dyDescent="0.25">
      <c r="C114" s="117"/>
      <c r="D114" s="116"/>
      <c r="E114" s="118"/>
      <c r="G114" s="118"/>
      <c r="H114" s="119"/>
      <c r="I114" s="120"/>
      <c r="J114" s="117"/>
    </row>
    <row r="115" spans="3:10" ht="16.5" customHeight="1" x14ac:dyDescent="0.25">
      <c r="C115" s="117"/>
      <c r="D115" s="116"/>
      <c r="E115" s="118"/>
      <c r="G115" s="118"/>
      <c r="H115" s="119"/>
      <c r="I115" s="120"/>
      <c r="J115" s="117"/>
    </row>
    <row r="116" spans="3:10" ht="16.5" customHeight="1" x14ac:dyDescent="0.25">
      <c r="C116" s="117"/>
      <c r="D116" s="116"/>
      <c r="E116" s="118"/>
      <c r="G116" s="118"/>
      <c r="H116" s="119"/>
      <c r="I116" s="120"/>
      <c r="J116" s="117"/>
    </row>
    <row r="117" spans="3:10" ht="16.5" customHeight="1" x14ac:dyDescent="0.25">
      <c r="C117" s="117"/>
      <c r="D117" s="116"/>
      <c r="E117" s="118"/>
      <c r="G117" s="118"/>
      <c r="H117" s="119"/>
      <c r="I117" s="120"/>
      <c r="J117" s="117"/>
    </row>
    <row r="118" spans="3:10" ht="16.5" customHeight="1" x14ac:dyDescent="0.25">
      <c r="C118" s="117"/>
      <c r="D118" s="116"/>
      <c r="E118" s="118"/>
      <c r="G118" s="118"/>
      <c r="H118" s="119"/>
      <c r="I118" s="120"/>
      <c r="J118" s="117"/>
    </row>
    <row r="119" spans="3:10" ht="16.5" customHeight="1" x14ac:dyDescent="0.25">
      <c r="C119" s="117"/>
      <c r="D119" s="116"/>
      <c r="E119" s="118"/>
      <c r="G119" s="118"/>
      <c r="H119" s="119"/>
      <c r="I119" s="120"/>
      <c r="J119" s="117"/>
    </row>
    <row r="120" spans="3:10" ht="16.5" customHeight="1" x14ac:dyDescent="0.25">
      <c r="C120" s="117"/>
      <c r="D120" s="116"/>
      <c r="E120" s="118"/>
      <c r="G120" s="118"/>
      <c r="H120" s="119"/>
      <c r="I120" s="120"/>
      <c r="J120" s="117"/>
    </row>
    <row r="121" spans="3:10" ht="16.5" customHeight="1" x14ac:dyDescent="0.25">
      <c r="C121" s="117"/>
      <c r="D121" s="116"/>
      <c r="E121" s="118"/>
      <c r="G121" s="118"/>
      <c r="H121" s="119"/>
      <c r="I121" s="120"/>
      <c r="J121" s="117"/>
    </row>
    <row r="122" spans="3:10" ht="16.5" customHeight="1" x14ac:dyDescent="0.25">
      <c r="C122" s="117"/>
      <c r="D122" s="116"/>
      <c r="E122" s="118"/>
      <c r="G122" s="118"/>
      <c r="H122" s="119"/>
      <c r="I122" s="120"/>
      <c r="J122" s="117"/>
    </row>
  </sheetData>
  <sheetProtection formatCells="0" formatColumns="0" formatRows="0" selectLockedCells="1"/>
  <mergeCells count="18">
    <mergeCell ref="A72:B72"/>
    <mergeCell ref="H75:I75"/>
    <mergeCell ref="H76:I76"/>
    <mergeCell ref="A75:G75"/>
    <mergeCell ref="A57:B57"/>
    <mergeCell ref="A68:B68"/>
    <mergeCell ref="A69:B69"/>
    <mergeCell ref="A71:B71"/>
    <mergeCell ref="A2:G2"/>
    <mergeCell ref="A3:G3"/>
    <mergeCell ref="A4:G4"/>
    <mergeCell ref="A35:B35"/>
    <mergeCell ref="A56:B56"/>
    <mergeCell ref="A15:B15"/>
    <mergeCell ref="A16:B16"/>
    <mergeCell ref="A19:B19"/>
    <mergeCell ref="A27:B27"/>
    <mergeCell ref="A34:B34"/>
  </mergeCells>
  <printOptions horizontalCentered="1"/>
  <pageMargins left="7.874015748031496E-2" right="3.937007874015748E-2" top="0.19685039370078741" bottom="0.19685039370078741" header="0.51181102362204722" footer="0.31496062992125984"/>
  <pageSetup paperSize="8" firstPageNumber="0" fitToHeight="0" orientation="landscape" verticalDpi="300" r:id="rId1"/>
  <headerFooter alignWithMargins="0">
    <oddFooter>&amp;R&amp;9PÁG. &amp;P/&amp;N</oddFooter>
  </headerFooter>
  <ignoredErrors>
    <ignoredError sqref="B4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A91B010DE164DABB5DF7D6D6D28F2" ma:contentTypeVersion="2" ma:contentTypeDescription="Create a new document." ma:contentTypeScope="" ma:versionID="d867ac3797766b2d240fab5fd3a9629a">
  <xsd:schema xmlns:xsd="http://www.w3.org/2001/XMLSchema" xmlns:xs="http://www.w3.org/2001/XMLSchema" xmlns:p="http://schemas.microsoft.com/office/2006/metadata/properties" xmlns:ns3="01e1087d-e5c4-4d11-a2cd-b371fa4e4b10" targetNamespace="http://schemas.microsoft.com/office/2006/metadata/properties" ma:root="true" ma:fieldsID="cd9f3921578ea53b892bb120f40e7998" ns3:_="">
    <xsd:import namespace="01e1087d-e5c4-4d11-a2cd-b371fa4e4b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1087d-e5c4-4d11-a2cd-b371fa4e4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AF07BA-050E-4FC3-B45C-7BE523DE1A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C015E-EBB8-4B1A-A0E4-A900D41D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e1087d-e5c4-4d11-a2cd-b371fa4e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AED770-C03B-43A1-904F-E23C8BC46950}">
  <ds:schemaRefs>
    <ds:schemaRef ds:uri="01e1087d-e5c4-4d11-a2cd-b371fa4e4b10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66</vt:i4>
      </vt:variant>
    </vt:vector>
  </HeadingPairs>
  <TitlesOfParts>
    <vt:vector size="71" baseType="lpstr">
      <vt:lpstr>Orçamento</vt:lpstr>
      <vt:lpstr>Cronograma</vt:lpstr>
      <vt:lpstr>Composições</vt:lpstr>
      <vt:lpstr>Resumo</vt:lpstr>
      <vt:lpstr>Orçamento (3)</vt:lpstr>
      <vt:lpstr>'Orçamento (3)'!__xlnm_Print_Area_1</vt:lpstr>
      <vt:lpstr>Resumo!__xlnm_Print_Area_1</vt:lpstr>
      <vt:lpstr>__xlnm_Print_Area_1</vt:lpstr>
      <vt:lpstr>__xlnm_Print_Area_4</vt:lpstr>
      <vt:lpstr>'Orçamento (3)'!__xlnm_Print_Titles_1</vt:lpstr>
      <vt:lpstr>Resumo!__xlnm_Print_Titles_1</vt:lpstr>
      <vt:lpstr>__xlnm_Print_Titles_1</vt:lpstr>
      <vt:lpstr>Cronograma!Area_de_impressao</vt:lpstr>
      <vt:lpstr>Orçamento!Area_de_impressao</vt:lpstr>
      <vt:lpstr>'Orçamento (3)'!Area_de_impressao</vt:lpstr>
      <vt:lpstr>Orçamento!Excel_BuiltIn_Print_Area</vt:lpstr>
      <vt:lpstr>'Orçamento (3)'!Excel_BuiltIn_Print_Area</vt:lpstr>
      <vt:lpstr>Resumo!Excel_BuiltIn_Print_Area</vt:lpstr>
      <vt:lpstr>Cronograma!Titulos_de_impressao</vt:lpstr>
      <vt:lpstr>Orçamento!Titulos_de_impressao</vt:lpstr>
      <vt:lpstr>'Orçamento (3)'!Titulos_de_impressao</vt:lpstr>
      <vt:lpstr>Resumo!Titulos_de_impressao</vt:lpstr>
      <vt:lpstr>Orçamento!Z_29968698_A86A_456F_9240_BB3FE00129DB__wvu_FilterData</vt:lpstr>
      <vt:lpstr>'Orçamento (3)'!Z_29968698_A86A_456F_9240_BB3FE00129DB__wvu_FilterData</vt:lpstr>
      <vt:lpstr>Resumo!Z_29968698_A86A_456F_9240_BB3FE00129DB__wvu_FilterData</vt:lpstr>
      <vt:lpstr>Orçamento!Z_30999B9E_2E65_4663_976F_9A54CE05102E__wvu_FilterData</vt:lpstr>
      <vt:lpstr>'Orçamento (3)'!Z_30999B9E_2E65_4663_976F_9A54CE05102E__wvu_FilterData</vt:lpstr>
      <vt:lpstr>Resumo!Z_30999B9E_2E65_4663_976F_9A54CE05102E__wvu_FilterData</vt:lpstr>
      <vt:lpstr>Cronograma!Z_30999B9E_2E65_4663_976F_9A54CE05102E__wvu_PrintArea</vt:lpstr>
      <vt:lpstr>Orçamento!Z_30999B9E_2E65_4663_976F_9A54CE05102E__wvu_PrintArea</vt:lpstr>
      <vt:lpstr>'Orçamento (3)'!Z_30999B9E_2E65_4663_976F_9A54CE05102E__wvu_PrintArea</vt:lpstr>
      <vt:lpstr>Resumo!Z_30999B9E_2E65_4663_976F_9A54CE05102E__wvu_PrintArea</vt:lpstr>
      <vt:lpstr>Orçamento!Z_30999B9E_2E65_4663_976F_9A54CE05102E__wvu_PrintTitles</vt:lpstr>
      <vt:lpstr>'Orçamento (3)'!Z_30999B9E_2E65_4663_976F_9A54CE05102E__wvu_PrintTitles</vt:lpstr>
      <vt:lpstr>Resumo!Z_30999B9E_2E65_4663_976F_9A54CE05102E__wvu_PrintTitles</vt:lpstr>
      <vt:lpstr>Orçamento!Z_37FA8F07_9D7A_418D_BC30_0AE0C3739A19__wvu_FilterData</vt:lpstr>
      <vt:lpstr>'Orçamento (3)'!Z_37FA8F07_9D7A_418D_BC30_0AE0C3739A19__wvu_FilterData</vt:lpstr>
      <vt:lpstr>Resumo!Z_37FA8F07_9D7A_418D_BC30_0AE0C3739A19__wvu_FilterData</vt:lpstr>
      <vt:lpstr>Cronograma!Z_37FA8F07_9D7A_418D_BC30_0AE0C3739A19__wvu_PrintArea</vt:lpstr>
      <vt:lpstr>Orçamento!Z_50160325_FDD6_4995_897D_2F4F0C6430EC__wvu_FilterData</vt:lpstr>
      <vt:lpstr>'Orçamento (3)'!Z_50160325_FDD6_4995_897D_2F4F0C6430EC__wvu_FilterData</vt:lpstr>
      <vt:lpstr>Resumo!Z_50160325_FDD6_4995_897D_2F4F0C6430EC__wvu_FilterData</vt:lpstr>
      <vt:lpstr>Cronograma!Z_50160325_FDD6_4995_897D_2F4F0C6430EC__wvu_PrintArea</vt:lpstr>
      <vt:lpstr>Orçamento!Z_50160325_FDD6_4995_897D_2F4F0C6430EC__wvu_PrintArea</vt:lpstr>
      <vt:lpstr>'Orçamento (3)'!Z_50160325_FDD6_4995_897D_2F4F0C6430EC__wvu_PrintArea</vt:lpstr>
      <vt:lpstr>Resumo!Z_50160325_FDD6_4995_897D_2F4F0C6430EC__wvu_PrintArea</vt:lpstr>
      <vt:lpstr>Orçamento!Z_50160325_FDD6_4995_897D_2F4F0C6430EC__wvu_PrintTitles</vt:lpstr>
      <vt:lpstr>'Orçamento (3)'!Z_50160325_FDD6_4995_897D_2F4F0C6430EC__wvu_PrintTitles</vt:lpstr>
      <vt:lpstr>Resumo!Z_50160325_FDD6_4995_897D_2F4F0C6430EC__wvu_PrintTitles</vt:lpstr>
      <vt:lpstr>Orçamento!Z_51679F6D_52C9_495E_8CE0_A4AA589D4632__wvu_FilterData</vt:lpstr>
      <vt:lpstr>'Orçamento (3)'!Z_51679F6D_52C9_495E_8CE0_A4AA589D4632__wvu_FilterData</vt:lpstr>
      <vt:lpstr>Resumo!Z_51679F6D_52C9_495E_8CE0_A4AA589D4632__wvu_FilterData</vt:lpstr>
      <vt:lpstr>Orçamento!Z_65A89EDC_E2EF_4E49_9370_82AFDB881213__wvu_FilterData</vt:lpstr>
      <vt:lpstr>'Orçamento (3)'!Z_65A89EDC_E2EF_4E49_9370_82AFDB881213__wvu_FilterData</vt:lpstr>
      <vt:lpstr>Resumo!Z_65A89EDC_E2EF_4E49_9370_82AFDB881213__wvu_FilterData</vt:lpstr>
      <vt:lpstr>Orçamento!Z_8EC65F00_94CE_4AAC_901F_0F1A78C19FA2__wvu_FilterData</vt:lpstr>
      <vt:lpstr>'Orçamento (3)'!Z_8EC65F00_94CE_4AAC_901F_0F1A78C19FA2__wvu_FilterData</vt:lpstr>
      <vt:lpstr>Resumo!Z_8EC65F00_94CE_4AAC_901F_0F1A78C19FA2__wvu_FilterData</vt:lpstr>
      <vt:lpstr>Orçamento!Z_CC09A366_C6A3_4857_97A0_64EABF22978D__wvu_FilterData</vt:lpstr>
      <vt:lpstr>'Orçamento (3)'!Z_CC09A366_C6A3_4857_97A0_64EABF22978D__wvu_FilterData</vt:lpstr>
      <vt:lpstr>Resumo!Z_CC09A366_C6A3_4857_97A0_64EABF22978D__wvu_FilterData</vt:lpstr>
      <vt:lpstr>Orçamento!Z_CE6D2F78_279A_48FF_B90B_4CA40BF0D3DA__wvu_FilterData</vt:lpstr>
      <vt:lpstr>'Orçamento (3)'!Z_CE6D2F78_279A_48FF_B90B_4CA40BF0D3DA__wvu_FilterData</vt:lpstr>
      <vt:lpstr>Resumo!Z_CE6D2F78_279A_48FF_B90B_4CA40BF0D3DA__wvu_FilterData</vt:lpstr>
      <vt:lpstr>Cronograma!Z_CE6D2F78_279A_48FF_B90B_4CA40BF0D3DA__wvu_PrintArea</vt:lpstr>
      <vt:lpstr>Orçamento!Z_CE6D2F78_279A_48FF_B90B_4CA40BF0D3DA__wvu_PrintArea</vt:lpstr>
      <vt:lpstr>'Orçamento (3)'!Z_CE6D2F78_279A_48FF_B90B_4CA40BF0D3DA__wvu_PrintArea</vt:lpstr>
      <vt:lpstr>Resumo!Z_CE6D2F78_279A_48FF_B90B_4CA40BF0D3DA__wvu_PrintArea</vt:lpstr>
      <vt:lpstr>Orçamento!Z_CE6D2F78_279A_48FF_B90B_4CA40BF0D3DA__wvu_PrintTitles</vt:lpstr>
      <vt:lpstr>'Orçamento (3)'!Z_CE6D2F78_279A_48FF_B90B_4CA40BF0D3DA__wvu_PrintTitles</vt:lpstr>
      <vt:lpstr>Resumo!Z_CE6D2F78_279A_48FF_B90B_4CA40BF0D3DA__wvu_PrintTitles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Carlo Candeo Montano</dc:creator>
  <cp:lastModifiedBy>infra infra</cp:lastModifiedBy>
  <cp:lastPrinted>2023-06-30T14:54:25Z</cp:lastPrinted>
  <dcterms:created xsi:type="dcterms:W3CDTF">2022-04-25T20:34:20Z</dcterms:created>
  <dcterms:modified xsi:type="dcterms:W3CDTF">2023-09-29T11:59:36Z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0x010100585A91B010DE164DABB5DF7D6D6D28F2</vt:lpwstr>
  </property>
</Properties>
</file>